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ra\Desktop\UPOL\3 ZS\psychometrika\"/>
    </mc:Choice>
  </mc:AlternateContent>
  <xr:revisionPtr revIDLastSave="0" documentId="13_ncr:1_{7188E357-F6E7-44B2-9543-A154B0F5A8DD}" xr6:coauthVersionLast="47" xr6:coauthVersionMax="47" xr10:uidLastSave="{00000000-0000-0000-0000-000000000000}"/>
  <bookViews>
    <workbookView xWindow="-108" yWindow="-108" windowWidth="23256" windowHeight="13896" tabRatio="572" activeTab="1" xr2:uid="{00000000-000D-0000-FFFF-FFFF00000000}"/>
  </bookViews>
  <sheets>
    <sheet name="zpracovany soubor" sheetId="3" r:id="rId1"/>
    <sheet name="rekodovani N2" sheetId="7" r:id="rId2"/>
    <sheet name="Statistica N2" sheetId="8" r:id="rId3"/>
    <sheet name="rekodovani N1" sheetId="2" r:id="rId4"/>
    <sheet name="Statistica N1" sheetId="4" r:id="rId5"/>
  </sheets>
  <definedNames>
    <definedName name="_xlchart.v1.0" hidden="1">'rekodovani N2'!$AV$15:$AV$252</definedName>
    <definedName name="_xlchart.v1.1" hidden="1">'rekodovani N2'!$AY$15:$AY$252</definedName>
    <definedName name="_xlchart.v1.2" hidden="1">'rekodovani N2'!$AO$15:$AO$252</definedName>
    <definedName name="_xlchart.v1.3" hidden="1">'rekodovani N2'!$AO$15:$AO$252</definedName>
    <definedName name="_xlchart.v1.4" hidden="1">'rekodovani N2'!$AV$15:$AV$252</definedName>
    <definedName name="_xlchart.v1.5" hidden="1">'rekodovani N2'!$AV$15:$AV$252</definedName>
    <definedName name="_xlchart.v1.6" hidden="1">'rekodovani N2'!$AY$15:$AY$252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15" i="7" l="1"/>
  <c r="BB15" i="7"/>
  <c r="BB36" i="7"/>
  <c r="BD36" i="7" s="1"/>
  <c r="BD38" i="7"/>
  <c r="BD39" i="7"/>
  <c r="BD40" i="7"/>
  <c r="BD41" i="7"/>
  <c r="BD42" i="7"/>
  <c r="BD50" i="7"/>
  <c r="BD51" i="7"/>
  <c r="BD52" i="7"/>
  <c r="BD56" i="7"/>
  <c r="BD22" i="7"/>
  <c r="BD26" i="7"/>
  <c r="BD15" i="7"/>
  <c r="BE56" i="7"/>
  <c r="BC52" i="7"/>
  <c r="BB52" i="7"/>
  <c r="BE52" i="7" s="1"/>
  <c r="BB53" i="7"/>
  <c r="BC53" i="7" s="1"/>
  <c r="BB54" i="7"/>
  <c r="BC54" i="7" s="1"/>
  <c r="BB55" i="7"/>
  <c r="BC55" i="7" s="1"/>
  <c r="BB56" i="7"/>
  <c r="BC56" i="7" s="1"/>
  <c r="BE22" i="7"/>
  <c r="BE26" i="7"/>
  <c r="BE15" i="7"/>
  <c r="BE39" i="7"/>
  <c r="BE41" i="7"/>
  <c r="BE51" i="7"/>
  <c r="BE36" i="7"/>
  <c r="BB37" i="7"/>
  <c r="BE37" i="7" s="1"/>
  <c r="BB38" i="7"/>
  <c r="BE38" i="7" s="1"/>
  <c r="BB39" i="7"/>
  <c r="BB40" i="7"/>
  <c r="BE40" i="7" s="1"/>
  <c r="BB41" i="7"/>
  <c r="BC41" i="7" s="1"/>
  <c r="BB42" i="7"/>
  <c r="BB43" i="7"/>
  <c r="BC43" i="7" s="1"/>
  <c r="BB44" i="7"/>
  <c r="BC44" i="7" s="1"/>
  <c r="BB45" i="7"/>
  <c r="BC45" i="7" s="1"/>
  <c r="BB46" i="7"/>
  <c r="BC46" i="7" s="1"/>
  <c r="BB47" i="7"/>
  <c r="BC47" i="7" s="1"/>
  <c r="BB48" i="7"/>
  <c r="BE48" i="7" s="1"/>
  <c r="BB49" i="7"/>
  <c r="BE49" i="7" s="1"/>
  <c r="BB50" i="7"/>
  <c r="BE50" i="7" s="1"/>
  <c r="BB51" i="7"/>
  <c r="BC36" i="7"/>
  <c r="BC38" i="7"/>
  <c r="BC39" i="7"/>
  <c r="BC40" i="7"/>
  <c r="BC49" i="7"/>
  <c r="BC51" i="7"/>
  <c r="BC16" i="7"/>
  <c r="BC17" i="7"/>
  <c r="BC18" i="7"/>
  <c r="BC25" i="7"/>
  <c r="BC26" i="7"/>
  <c r="BC27" i="7"/>
  <c r="BC28" i="7"/>
  <c r="BC29" i="7"/>
  <c r="BC30" i="7"/>
  <c r="BC15" i="7"/>
  <c r="BB16" i="7"/>
  <c r="BD16" i="7" s="1"/>
  <c r="BB17" i="7"/>
  <c r="BD17" i="7" s="1"/>
  <c r="BB18" i="7"/>
  <c r="BD18" i="7" s="1"/>
  <c r="BB19" i="7"/>
  <c r="BC19" i="7" s="1"/>
  <c r="BB20" i="7"/>
  <c r="BC20" i="7" s="1"/>
  <c r="BB21" i="7"/>
  <c r="BE21" i="7" s="1"/>
  <c r="BB22" i="7"/>
  <c r="BC22" i="7" s="1"/>
  <c r="BB23" i="7"/>
  <c r="BC23" i="7" s="1"/>
  <c r="BB24" i="7"/>
  <c r="BC24" i="7" s="1"/>
  <c r="BB25" i="7"/>
  <c r="BD25" i="7" s="1"/>
  <c r="BB26" i="7"/>
  <c r="BB27" i="7"/>
  <c r="BD27" i="7" s="1"/>
  <c r="BB28" i="7"/>
  <c r="BD28" i="7" s="1"/>
  <c r="BB29" i="7"/>
  <c r="BD29" i="7" s="1"/>
  <c r="BB30" i="7"/>
  <c r="BD30" i="7" s="1"/>
  <c r="BB31" i="7"/>
  <c r="BC31" i="7" s="1"/>
  <c r="BD44" i="7" l="1"/>
  <c r="BE25" i="7"/>
  <c r="BD55" i="7"/>
  <c r="BD43" i="7"/>
  <c r="BE24" i="7"/>
  <c r="BD24" i="7"/>
  <c r="BD54" i="7"/>
  <c r="BD21" i="7"/>
  <c r="BE45" i="7"/>
  <c r="BE23" i="7"/>
  <c r="BD23" i="7"/>
  <c r="BD53" i="7"/>
  <c r="BE20" i="7"/>
  <c r="BD20" i="7"/>
  <c r="BE31" i="7"/>
  <c r="BE19" i="7"/>
  <c r="BD31" i="7"/>
  <c r="BD19" i="7"/>
  <c r="BD49" i="7"/>
  <c r="BD37" i="7"/>
  <c r="BC37" i="7"/>
  <c r="BE30" i="7"/>
  <c r="BE18" i="7"/>
  <c r="BD48" i="7"/>
  <c r="BC21" i="7"/>
  <c r="BE29" i="7"/>
  <c r="BE17" i="7"/>
  <c r="BD47" i="7"/>
  <c r="BE28" i="7"/>
  <c r="BE16" i="7"/>
  <c r="BD46" i="7"/>
  <c r="BE27" i="7"/>
  <c r="BD45" i="7"/>
  <c r="BE43" i="7"/>
  <c r="BE42" i="7"/>
  <c r="BC50" i="7"/>
  <c r="BE55" i="7"/>
  <c r="BE44" i="7"/>
  <c r="BE54" i="7"/>
  <c r="BC48" i="7"/>
  <c r="BE53" i="7"/>
  <c r="BC42" i="7"/>
  <c r="BE47" i="7"/>
  <c r="BE46" i="7"/>
  <c r="AY16" i="7" l="1"/>
  <c r="AY17" i="7"/>
  <c r="AY18" i="7"/>
  <c r="AY19" i="7"/>
  <c r="AY20" i="7"/>
  <c r="AY21" i="7"/>
  <c r="AY22" i="7"/>
  <c r="AY23" i="7"/>
  <c r="AY24" i="7"/>
  <c r="AY25" i="7"/>
  <c r="AY26" i="7"/>
  <c r="AY27" i="7"/>
  <c r="AY28" i="7"/>
  <c r="AY29" i="7"/>
  <c r="AY30" i="7"/>
  <c r="AY31" i="7"/>
  <c r="AY32" i="7"/>
  <c r="AY33" i="7"/>
  <c r="AY34" i="7"/>
  <c r="AY35" i="7"/>
  <c r="AY36" i="7"/>
  <c r="AY37" i="7"/>
  <c r="AY38" i="7"/>
  <c r="AY39" i="7"/>
  <c r="AY40" i="7"/>
  <c r="AY41" i="7"/>
  <c r="AY42" i="7"/>
  <c r="AY43" i="7"/>
  <c r="AY44" i="7"/>
  <c r="AY45" i="7"/>
  <c r="AY46" i="7"/>
  <c r="AY47" i="7"/>
  <c r="AY48" i="7"/>
  <c r="AY49" i="7"/>
  <c r="AY50" i="7"/>
  <c r="AY51" i="7"/>
  <c r="AY52" i="7"/>
  <c r="AY53" i="7"/>
  <c r="AY54" i="7"/>
  <c r="AY55" i="7"/>
  <c r="AY56" i="7"/>
  <c r="AY57" i="7"/>
  <c r="AY58" i="7"/>
  <c r="AY59" i="7"/>
  <c r="AY60" i="7"/>
  <c r="AY61" i="7"/>
  <c r="AY62" i="7"/>
  <c r="AY63" i="7"/>
  <c r="AY64" i="7"/>
  <c r="AY65" i="7"/>
  <c r="AY66" i="7"/>
  <c r="AY67" i="7"/>
  <c r="AY68" i="7"/>
  <c r="AY69" i="7"/>
  <c r="AY70" i="7"/>
  <c r="AY71" i="7"/>
  <c r="AY72" i="7"/>
  <c r="AY73" i="7"/>
  <c r="AY74" i="7"/>
  <c r="AY75" i="7"/>
  <c r="AY76" i="7"/>
  <c r="AY77" i="7"/>
  <c r="AY78" i="7"/>
  <c r="AY79" i="7"/>
  <c r="AY80" i="7"/>
  <c r="AY81" i="7"/>
  <c r="AY82" i="7"/>
  <c r="AY83" i="7"/>
  <c r="AY84" i="7"/>
  <c r="AY85" i="7"/>
  <c r="AY86" i="7"/>
  <c r="AY87" i="7"/>
  <c r="AY88" i="7"/>
  <c r="AY89" i="7"/>
  <c r="AY90" i="7"/>
  <c r="AY91" i="7"/>
  <c r="AY92" i="7"/>
  <c r="AY93" i="7"/>
  <c r="AY94" i="7"/>
  <c r="AY95" i="7"/>
  <c r="AY96" i="7"/>
  <c r="AY97" i="7"/>
  <c r="AY98" i="7"/>
  <c r="AY99" i="7"/>
  <c r="AY100" i="7"/>
  <c r="AY101" i="7"/>
  <c r="AY102" i="7"/>
  <c r="AY103" i="7"/>
  <c r="AY104" i="7"/>
  <c r="AY105" i="7"/>
  <c r="AY106" i="7"/>
  <c r="AY107" i="7"/>
  <c r="AY108" i="7"/>
  <c r="AY109" i="7"/>
  <c r="AY110" i="7"/>
  <c r="AY111" i="7"/>
  <c r="AY112" i="7"/>
  <c r="AY113" i="7"/>
  <c r="AY114" i="7"/>
  <c r="AY115" i="7"/>
  <c r="AY116" i="7"/>
  <c r="AY117" i="7"/>
  <c r="AY118" i="7"/>
  <c r="AY119" i="7"/>
  <c r="AY120" i="7"/>
  <c r="AY121" i="7"/>
  <c r="AY122" i="7"/>
  <c r="AY123" i="7"/>
  <c r="AY124" i="7"/>
  <c r="AY125" i="7"/>
  <c r="AY126" i="7"/>
  <c r="AY127" i="7"/>
  <c r="AY128" i="7"/>
  <c r="AY129" i="7"/>
  <c r="AY130" i="7"/>
  <c r="AY131" i="7"/>
  <c r="AY132" i="7"/>
  <c r="AY133" i="7"/>
  <c r="AY134" i="7"/>
  <c r="AY135" i="7"/>
  <c r="AY136" i="7"/>
  <c r="AY137" i="7"/>
  <c r="AY138" i="7"/>
  <c r="AY139" i="7"/>
  <c r="AY140" i="7"/>
  <c r="AY141" i="7"/>
  <c r="AY142" i="7"/>
  <c r="AY143" i="7"/>
  <c r="AY144" i="7"/>
  <c r="AY145" i="7"/>
  <c r="AY146" i="7"/>
  <c r="AY147" i="7"/>
  <c r="AY148" i="7"/>
  <c r="AY149" i="7"/>
  <c r="AY150" i="7"/>
  <c r="AY151" i="7"/>
  <c r="AY152" i="7"/>
  <c r="AY153" i="7"/>
  <c r="AY154" i="7"/>
  <c r="AY155" i="7"/>
  <c r="AY156" i="7"/>
  <c r="AY157" i="7"/>
  <c r="AY158" i="7"/>
  <c r="AY159" i="7"/>
  <c r="AY160" i="7"/>
  <c r="AY161" i="7"/>
  <c r="AY162" i="7"/>
  <c r="AY163" i="7"/>
  <c r="AY164" i="7"/>
  <c r="AY165" i="7"/>
  <c r="AY166" i="7"/>
  <c r="AY167" i="7"/>
  <c r="AY168" i="7"/>
  <c r="AY169" i="7"/>
  <c r="AY170" i="7"/>
  <c r="AY171" i="7"/>
  <c r="AY172" i="7"/>
  <c r="AY173" i="7"/>
  <c r="AY174" i="7"/>
  <c r="AY175" i="7"/>
  <c r="AY176" i="7"/>
  <c r="AY177" i="7"/>
  <c r="AY178" i="7"/>
  <c r="AY179" i="7"/>
  <c r="AY180" i="7"/>
  <c r="AY181" i="7"/>
  <c r="AY182" i="7"/>
  <c r="AY183" i="7"/>
  <c r="AY184" i="7"/>
  <c r="AY185" i="7"/>
  <c r="AY186" i="7"/>
  <c r="AY187" i="7"/>
  <c r="AY188" i="7"/>
  <c r="AY189" i="7"/>
  <c r="AY190" i="7"/>
  <c r="AY191" i="7"/>
  <c r="AY192" i="7"/>
  <c r="AY193" i="7"/>
  <c r="AY194" i="7"/>
  <c r="AY195" i="7"/>
  <c r="AY196" i="7"/>
  <c r="AY197" i="7"/>
  <c r="AY198" i="7"/>
  <c r="AY199" i="7"/>
  <c r="AY200" i="7"/>
  <c r="AY201" i="7"/>
  <c r="AY202" i="7"/>
  <c r="AY203" i="7"/>
  <c r="AY204" i="7"/>
  <c r="AY205" i="7"/>
  <c r="AY206" i="7"/>
  <c r="AY207" i="7"/>
  <c r="AY208" i="7"/>
  <c r="AY209" i="7"/>
  <c r="AY210" i="7"/>
  <c r="AY211" i="7"/>
  <c r="AY212" i="7"/>
  <c r="AY213" i="7"/>
  <c r="AY214" i="7"/>
  <c r="AY215" i="7"/>
  <c r="AY216" i="7"/>
  <c r="AY217" i="7"/>
  <c r="AY218" i="7"/>
  <c r="AY219" i="7"/>
  <c r="AY220" i="7"/>
  <c r="AY221" i="7"/>
  <c r="AY222" i="7"/>
  <c r="AY223" i="7"/>
  <c r="AY224" i="7"/>
  <c r="AY225" i="7"/>
  <c r="AY226" i="7"/>
  <c r="AY227" i="7"/>
  <c r="AY228" i="7"/>
  <c r="AY229" i="7"/>
  <c r="AY230" i="7"/>
  <c r="AY231" i="7"/>
  <c r="AY232" i="7"/>
  <c r="AY233" i="7"/>
  <c r="AY234" i="7"/>
  <c r="AY235" i="7"/>
  <c r="AY236" i="7"/>
  <c r="AY237" i="7"/>
  <c r="AY238" i="7"/>
  <c r="AY239" i="7"/>
  <c r="AY240" i="7"/>
  <c r="AY241" i="7"/>
  <c r="AY242" i="7"/>
  <c r="AY243" i="7"/>
  <c r="AY244" i="7"/>
  <c r="AY245" i="7"/>
  <c r="AY246" i="7"/>
  <c r="AY247" i="7"/>
  <c r="AY248" i="7"/>
  <c r="AY249" i="7"/>
  <c r="AY250" i="7"/>
  <c r="AY251" i="7"/>
  <c r="AY252" i="7"/>
  <c r="AY15" i="7"/>
  <c r="AU16" i="7"/>
  <c r="AU17" i="7"/>
  <c r="AU18" i="7"/>
  <c r="AU19" i="7"/>
  <c r="AU20" i="7"/>
  <c r="AU21" i="7"/>
  <c r="AU22" i="7"/>
  <c r="AV22" i="7" s="1"/>
  <c r="AU23" i="7"/>
  <c r="AV23" i="7" s="1"/>
  <c r="AU24" i="7"/>
  <c r="AU25" i="7"/>
  <c r="AU26" i="7"/>
  <c r="AU27" i="7"/>
  <c r="AU28" i="7"/>
  <c r="AU29" i="7"/>
  <c r="AU30" i="7"/>
  <c r="AU31" i="7"/>
  <c r="AU32" i="7"/>
  <c r="AU33" i="7"/>
  <c r="AU34" i="7"/>
  <c r="AV34" i="7" s="1"/>
  <c r="AU35" i="7"/>
  <c r="AV35" i="7" s="1"/>
  <c r="AU36" i="7"/>
  <c r="AU37" i="7"/>
  <c r="AU38" i="7"/>
  <c r="AU39" i="7"/>
  <c r="AU40" i="7"/>
  <c r="AU41" i="7"/>
  <c r="AU42" i="7"/>
  <c r="AU43" i="7"/>
  <c r="AU44" i="7"/>
  <c r="AU45" i="7"/>
  <c r="AU46" i="7"/>
  <c r="AV46" i="7" s="1"/>
  <c r="AU47" i="7"/>
  <c r="AV47" i="7" s="1"/>
  <c r="AU48" i="7"/>
  <c r="AU49" i="7"/>
  <c r="AU50" i="7"/>
  <c r="AU51" i="7"/>
  <c r="AU52" i="7"/>
  <c r="AU53" i="7"/>
  <c r="AU54" i="7"/>
  <c r="AU55" i="7"/>
  <c r="AU56" i="7"/>
  <c r="AU57" i="7"/>
  <c r="AU58" i="7"/>
  <c r="AV58" i="7" s="1"/>
  <c r="AU59" i="7"/>
  <c r="AV59" i="7" s="1"/>
  <c r="AU60" i="7"/>
  <c r="AU61" i="7"/>
  <c r="AU62" i="7"/>
  <c r="AU63" i="7"/>
  <c r="AU64" i="7"/>
  <c r="AU65" i="7"/>
  <c r="AU66" i="7"/>
  <c r="AU67" i="7"/>
  <c r="AU68" i="7"/>
  <c r="AU69" i="7"/>
  <c r="AU70" i="7"/>
  <c r="AV70" i="7" s="1"/>
  <c r="AU71" i="7"/>
  <c r="AV71" i="7" s="1"/>
  <c r="AU72" i="7"/>
  <c r="AU73" i="7"/>
  <c r="AU74" i="7"/>
  <c r="AU75" i="7"/>
  <c r="AU76" i="7"/>
  <c r="AU77" i="7"/>
  <c r="AU78" i="7"/>
  <c r="AU79" i="7"/>
  <c r="AU80" i="7"/>
  <c r="AU81" i="7"/>
  <c r="AU82" i="7"/>
  <c r="AV82" i="7" s="1"/>
  <c r="AU83" i="7"/>
  <c r="AV83" i="7" s="1"/>
  <c r="AU84" i="7"/>
  <c r="AU85" i="7"/>
  <c r="AU86" i="7"/>
  <c r="AU87" i="7"/>
  <c r="AU88" i="7"/>
  <c r="AU89" i="7"/>
  <c r="AU90" i="7"/>
  <c r="AU91" i="7"/>
  <c r="AU92" i="7"/>
  <c r="AU93" i="7"/>
  <c r="AU94" i="7"/>
  <c r="AV94" i="7" s="1"/>
  <c r="AU95" i="7"/>
  <c r="AV95" i="7" s="1"/>
  <c r="AU96" i="7"/>
  <c r="AU97" i="7"/>
  <c r="AU98" i="7"/>
  <c r="AU99" i="7"/>
  <c r="AU100" i="7"/>
  <c r="AU101" i="7"/>
  <c r="AU102" i="7"/>
  <c r="AU103" i="7"/>
  <c r="AU104" i="7"/>
  <c r="AU105" i="7"/>
  <c r="AU106" i="7"/>
  <c r="AV106" i="7" s="1"/>
  <c r="AU107" i="7"/>
  <c r="AV107" i="7" s="1"/>
  <c r="AU108" i="7"/>
  <c r="AV108" i="7" s="1"/>
  <c r="AU109" i="7"/>
  <c r="AV109" i="7" s="1"/>
  <c r="AU110" i="7"/>
  <c r="AU111" i="7"/>
  <c r="AU112" i="7"/>
  <c r="AU113" i="7"/>
  <c r="AU114" i="7"/>
  <c r="AU115" i="7"/>
  <c r="AU116" i="7"/>
  <c r="AU117" i="7"/>
  <c r="AU118" i="7"/>
  <c r="AV118" i="7" s="1"/>
  <c r="AU119" i="7"/>
  <c r="AV119" i="7" s="1"/>
  <c r="AU120" i="7"/>
  <c r="AU121" i="7"/>
  <c r="AU122" i="7"/>
  <c r="AU123" i="7"/>
  <c r="AV123" i="7" s="1"/>
  <c r="AU124" i="7"/>
  <c r="AU125" i="7"/>
  <c r="AU126" i="7"/>
  <c r="AU127" i="7"/>
  <c r="AU128" i="7"/>
  <c r="AU129" i="7"/>
  <c r="AU130" i="7"/>
  <c r="AV130" i="7" s="1"/>
  <c r="AU131" i="7"/>
  <c r="AV131" i="7" s="1"/>
  <c r="AU132" i="7"/>
  <c r="AU133" i="7"/>
  <c r="AU134" i="7"/>
  <c r="AU135" i="7"/>
  <c r="AU136" i="7"/>
  <c r="AU137" i="7"/>
  <c r="AU138" i="7"/>
  <c r="AU139" i="7"/>
  <c r="AU140" i="7"/>
  <c r="AU141" i="7"/>
  <c r="AU142" i="7"/>
  <c r="AV142" i="7" s="1"/>
  <c r="AU143" i="7"/>
  <c r="AV143" i="7" s="1"/>
  <c r="AU144" i="7"/>
  <c r="AV144" i="7" s="1"/>
  <c r="AU145" i="7"/>
  <c r="AV145" i="7" s="1"/>
  <c r="AU146" i="7"/>
  <c r="AU147" i="7"/>
  <c r="AV147" i="7" s="1"/>
  <c r="AU148" i="7"/>
  <c r="AU149" i="7"/>
  <c r="AU150" i="7"/>
  <c r="AU151" i="7"/>
  <c r="AU152" i="7"/>
  <c r="AU153" i="7"/>
  <c r="AU154" i="7"/>
  <c r="AV154" i="7" s="1"/>
  <c r="AU155" i="7"/>
  <c r="AV155" i="7" s="1"/>
  <c r="AU156" i="7"/>
  <c r="AV156" i="7" s="1"/>
  <c r="AU157" i="7"/>
  <c r="AV157" i="7" s="1"/>
  <c r="AU158" i="7"/>
  <c r="AU159" i="7"/>
  <c r="AV159" i="7" s="1"/>
  <c r="AU160" i="7"/>
  <c r="AU161" i="7"/>
  <c r="AU162" i="7"/>
  <c r="AU163" i="7"/>
  <c r="AU164" i="7"/>
  <c r="AU165" i="7"/>
  <c r="AU166" i="7"/>
  <c r="AV166" i="7" s="1"/>
  <c r="AU167" i="7"/>
  <c r="AV167" i="7" s="1"/>
  <c r="AU168" i="7"/>
  <c r="AV168" i="7" s="1"/>
  <c r="AU169" i="7"/>
  <c r="AV169" i="7" s="1"/>
  <c r="AU170" i="7"/>
  <c r="AU171" i="7"/>
  <c r="AV171" i="7" s="1"/>
  <c r="AU172" i="7"/>
  <c r="AU173" i="7"/>
  <c r="AU174" i="7"/>
  <c r="AU175" i="7"/>
  <c r="AU176" i="7"/>
  <c r="AU177" i="7"/>
  <c r="AU178" i="7"/>
  <c r="AV178" i="7" s="1"/>
  <c r="AU179" i="7"/>
  <c r="AV179" i="7" s="1"/>
  <c r="AU180" i="7"/>
  <c r="AV180" i="7" s="1"/>
  <c r="AU181" i="7"/>
  <c r="AV181" i="7" s="1"/>
  <c r="AU182" i="7"/>
  <c r="AU183" i="7"/>
  <c r="AV183" i="7" s="1"/>
  <c r="AU184" i="7"/>
  <c r="AU185" i="7"/>
  <c r="AU186" i="7"/>
  <c r="AU187" i="7"/>
  <c r="AU188" i="7"/>
  <c r="AU189" i="7"/>
  <c r="AU190" i="7"/>
  <c r="AV190" i="7" s="1"/>
  <c r="AU191" i="7"/>
  <c r="AV191" i="7" s="1"/>
  <c r="AU192" i="7"/>
  <c r="AV192" i="7" s="1"/>
  <c r="AU193" i="7"/>
  <c r="AV193" i="7" s="1"/>
  <c r="AU194" i="7"/>
  <c r="AU195" i="7"/>
  <c r="AV195" i="7" s="1"/>
  <c r="AU196" i="7"/>
  <c r="AU197" i="7"/>
  <c r="AU198" i="7"/>
  <c r="AU199" i="7"/>
  <c r="AU200" i="7"/>
  <c r="AV200" i="7" s="1"/>
  <c r="AU201" i="7"/>
  <c r="AU202" i="7"/>
  <c r="AV202" i="7" s="1"/>
  <c r="AU203" i="7"/>
  <c r="AV203" i="7" s="1"/>
  <c r="AU204" i="7"/>
  <c r="AV204" i="7" s="1"/>
  <c r="AU205" i="7"/>
  <c r="AV205" i="7" s="1"/>
  <c r="AU206" i="7"/>
  <c r="AU207" i="7"/>
  <c r="AV207" i="7" s="1"/>
  <c r="AU208" i="7"/>
  <c r="AU209" i="7"/>
  <c r="AU210" i="7"/>
  <c r="AU211" i="7"/>
  <c r="AU212" i="7"/>
  <c r="AU213" i="7"/>
  <c r="AU214" i="7"/>
  <c r="AV214" i="7" s="1"/>
  <c r="AU215" i="7"/>
  <c r="AV215" i="7" s="1"/>
  <c r="AU216" i="7"/>
  <c r="AV216" i="7" s="1"/>
  <c r="AU217" i="7"/>
  <c r="AV217" i="7" s="1"/>
  <c r="AU218" i="7"/>
  <c r="AU219" i="7"/>
  <c r="AV219" i="7" s="1"/>
  <c r="AU220" i="7"/>
  <c r="AU221" i="7"/>
  <c r="AU222" i="7"/>
  <c r="AU223" i="7"/>
  <c r="AU224" i="7"/>
  <c r="AU225" i="7"/>
  <c r="AU226" i="7"/>
  <c r="AV226" i="7" s="1"/>
  <c r="AU227" i="7"/>
  <c r="AV227" i="7" s="1"/>
  <c r="AU228" i="7"/>
  <c r="AV228" i="7" s="1"/>
  <c r="AU229" i="7"/>
  <c r="AV229" i="7" s="1"/>
  <c r="AU230" i="7"/>
  <c r="AU231" i="7"/>
  <c r="AV231" i="7" s="1"/>
  <c r="AU232" i="7"/>
  <c r="AU233" i="7"/>
  <c r="AU234" i="7"/>
  <c r="AU235" i="7"/>
  <c r="AU236" i="7"/>
  <c r="AV236" i="7" s="1"/>
  <c r="AU237" i="7"/>
  <c r="AU238" i="7"/>
  <c r="AV238" i="7" s="1"/>
  <c r="AU239" i="7"/>
  <c r="AV239" i="7" s="1"/>
  <c r="AU240" i="7"/>
  <c r="AV240" i="7" s="1"/>
  <c r="AU241" i="7"/>
  <c r="AV241" i="7" s="1"/>
  <c r="AU242" i="7"/>
  <c r="AU243" i="7"/>
  <c r="AV243" i="7" s="1"/>
  <c r="AU244" i="7"/>
  <c r="AU245" i="7"/>
  <c r="AU246" i="7"/>
  <c r="AU247" i="7"/>
  <c r="AU248" i="7"/>
  <c r="AV248" i="7" s="1"/>
  <c r="AU249" i="7"/>
  <c r="AU250" i="7"/>
  <c r="AV250" i="7" s="1"/>
  <c r="AU251" i="7"/>
  <c r="AV251" i="7" s="1"/>
  <c r="AU252" i="7"/>
  <c r="AV252" i="7" s="1"/>
  <c r="AU15" i="7"/>
  <c r="AX16" i="7"/>
  <c r="AX17" i="7"/>
  <c r="AX18" i="7"/>
  <c r="AX19" i="7"/>
  <c r="AX20" i="7"/>
  <c r="AX21" i="7"/>
  <c r="AX22" i="7"/>
  <c r="AX23" i="7"/>
  <c r="AX24" i="7"/>
  <c r="AX25" i="7"/>
  <c r="AX26" i="7"/>
  <c r="AX27" i="7"/>
  <c r="AX28" i="7"/>
  <c r="AX29" i="7"/>
  <c r="AX30" i="7"/>
  <c r="AX31" i="7"/>
  <c r="AX32" i="7"/>
  <c r="AX33" i="7"/>
  <c r="AX34" i="7"/>
  <c r="AX35" i="7"/>
  <c r="AX36" i="7"/>
  <c r="AX37" i="7"/>
  <c r="AX38" i="7"/>
  <c r="AX39" i="7"/>
  <c r="AX40" i="7"/>
  <c r="AX41" i="7"/>
  <c r="AX42" i="7"/>
  <c r="AX43" i="7"/>
  <c r="AX44" i="7"/>
  <c r="AX45" i="7"/>
  <c r="AX46" i="7"/>
  <c r="AX47" i="7"/>
  <c r="AX48" i="7"/>
  <c r="AX49" i="7"/>
  <c r="AX50" i="7"/>
  <c r="AX51" i="7"/>
  <c r="AX52" i="7"/>
  <c r="AX53" i="7"/>
  <c r="AX54" i="7"/>
  <c r="AX55" i="7"/>
  <c r="AX56" i="7"/>
  <c r="AX57" i="7"/>
  <c r="AX58" i="7"/>
  <c r="AX59" i="7"/>
  <c r="AX60" i="7"/>
  <c r="AX61" i="7"/>
  <c r="AX62" i="7"/>
  <c r="AX63" i="7"/>
  <c r="AX64" i="7"/>
  <c r="AX65" i="7"/>
  <c r="AX66" i="7"/>
  <c r="AX67" i="7"/>
  <c r="AX68" i="7"/>
  <c r="AX69" i="7"/>
  <c r="AX70" i="7"/>
  <c r="AX71" i="7"/>
  <c r="AX72" i="7"/>
  <c r="AX73" i="7"/>
  <c r="AX74" i="7"/>
  <c r="AX75" i="7"/>
  <c r="AX76" i="7"/>
  <c r="AX77" i="7"/>
  <c r="AX78" i="7"/>
  <c r="AX79" i="7"/>
  <c r="AX80" i="7"/>
  <c r="AX81" i="7"/>
  <c r="AX82" i="7"/>
  <c r="AX83" i="7"/>
  <c r="AX84" i="7"/>
  <c r="AX85" i="7"/>
  <c r="AX86" i="7"/>
  <c r="AX87" i="7"/>
  <c r="AX88" i="7"/>
  <c r="AX89" i="7"/>
  <c r="AX90" i="7"/>
  <c r="AX91" i="7"/>
  <c r="AX92" i="7"/>
  <c r="AX93" i="7"/>
  <c r="AX94" i="7"/>
  <c r="AX95" i="7"/>
  <c r="AX96" i="7"/>
  <c r="AX97" i="7"/>
  <c r="AX98" i="7"/>
  <c r="AX99" i="7"/>
  <c r="AX100" i="7"/>
  <c r="AX101" i="7"/>
  <c r="AX102" i="7"/>
  <c r="AX103" i="7"/>
  <c r="AX104" i="7"/>
  <c r="AX105" i="7"/>
  <c r="AX106" i="7"/>
  <c r="AX107" i="7"/>
  <c r="AX108" i="7"/>
  <c r="AX109" i="7"/>
  <c r="AX110" i="7"/>
  <c r="AX111" i="7"/>
  <c r="AX112" i="7"/>
  <c r="AX113" i="7"/>
  <c r="AX114" i="7"/>
  <c r="AX115" i="7"/>
  <c r="AX116" i="7"/>
  <c r="AX117" i="7"/>
  <c r="AX118" i="7"/>
  <c r="AX119" i="7"/>
  <c r="AX120" i="7"/>
  <c r="AX121" i="7"/>
  <c r="AX122" i="7"/>
  <c r="AX123" i="7"/>
  <c r="AX124" i="7"/>
  <c r="AX125" i="7"/>
  <c r="AX126" i="7"/>
  <c r="AX127" i="7"/>
  <c r="AX128" i="7"/>
  <c r="AX129" i="7"/>
  <c r="AX130" i="7"/>
  <c r="AX131" i="7"/>
  <c r="AX132" i="7"/>
  <c r="AX133" i="7"/>
  <c r="AX134" i="7"/>
  <c r="AX135" i="7"/>
  <c r="AX136" i="7"/>
  <c r="AX137" i="7"/>
  <c r="AX138" i="7"/>
  <c r="AX139" i="7"/>
  <c r="AX140" i="7"/>
  <c r="AX141" i="7"/>
  <c r="AX142" i="7"/>
  <c r="AX143" i="7"/>
  <c r="AX144" i="7"/>
  <c r="AX145" i="7"/>
  <c r="AX146" i="7"/>
  <c r="AX147" i="7"/>
  <c r="AX148" i="7"/>
  <c r="AX149" i="7"/>
  <c r="AX150" i="7"/>
  <c r="AX151" i="7"/>
  <c r="AX152" i="7"/>
  <c r="AX153" i="7"/>
  <c r="AX154" i="7"/>
  <c r="AX155" i="7"/>
  <c r="AX156" i="7"/>
  <c r="AX157" i="7"/>
  <c r="AX158" i="7"/>
  <c r="AX159" i="7"/>
  <c r="AX160" i="7"/>
  <c r="AX161" i="7"/>
  <c r="AX162" i="7"/>
  <c r="AX163" i="7"/>
  <c r="AX164" i="7"/>
  <c r="AX165" i="7"/>
  <c r="AX166" i="7"/>
  <c r="AX167" i="7"/>
  <c r="AX168" i="7"/>
  <c r="AX169" i="7"/>
  <c r="AX170" i="7"/>
  <c r="AX171" i="7"/>
  <c r="AX172" i="7"/>
  <c r="AX173" i="7"/>
  <c r="AX174" i="7"/>
  <c r="AX175" i="7"/>
  <c r="AX176" i="7"/>
  <c r="AX177" i="7"/>
  <c r="AX178" i="7"/>
  <c r="AX179" i="7"/>
  <c r="AX180" i="7"/>
  <c r="AX181" i="7"/>
  <c r="AX182" i="7"/>
  <c r="AX183" i="7"/>
  <c r="AX184" i="7"/>
  <c r="AX185" i="7"/>
  <c r="AX186" i="7"/>
  <c r="AX187" i="7"/>
  <c r="AX188" i="7"/>
  <c r="AX189" i="7"/>
  <c r="AX190" i="7"/>
  <c r="AX191" i="7"/>
  <c r="AX192" i="7"/>
  <c r="AX193" i="7"/>
  <c r="AX194" i="7"/>
  <c r="AX195" i="7"/>
  <c r="AX196" i="7"/>
  <c r="AX197" i="7"/>
  <c r="AX198" i="7"/>
  <c r="AX199" i="7"/>
  <c r="AX200" i="7"/>
  <c r="AX201" i="7"/>
  <c r="AX202" i="7"/>
  <c r="AX203" i="7"/>
  <c r="AX204" i="7"/>
  <c r="AX205" i="7"/>
  <c r="AX206" i="7"/>
  <c r="AX207" i="7"/>
  <c r="AX208" i="7"/>
  <c r="AX209" i="7"/>
  <c r="AX210" i="7"/>
  <c r="AX211" i="7"/>
  <c r="AX212" i="7"/>
  <c r="AX213" i="7"/>
  <c r="AX214" i="7"/>
  <c r="AX215" i="7"/>
  <c r="AX216" i="7"/>
  <c r="AX217" i="7"/>
  <c r="AX218" i="7"/>
  <c r="AX219" i="7"/>
  <c r="AX220" i="7"/>
  <c r="AX221" i="7"/>
  <c r="AX222" i="7"/>
  <c r="AX223" i="7"/>
  <c r="AX224" i="7"/>
  <c r="AX225" i="7"/>
  <c r="AX226" i="7"/>
  <c r="AX227" i="7"/>
  <c r="AX228" i="7"/>
  <c r="AX229" i="7"/>
  <c r="AX230" i="7"/>
  <c r="AX231" i="7"/>
  <c r="AX232" i="7"/>
  <c r="AX233" i="7"/>
  <c r="AX234" i="7"/>
  <c r="AX235" i="7"/>
  <c r="AX236" i="7"/>
  <c r="AX237" i="7"/>
  <c r="AX238" i="7"/>
  <c r="AX239" i="7"/>
  <c r="AX240" i="7"/>
  <c r="AX241" i="7"/>
  <c r="AX242" i="7"/>
  <c r="AX243" i="7"/>
  <c r="AX244" i="7"/>
  <c r="AX245" i="7"/>
  <c r="AX246" i="7"/>
  <c r="AX247" i="7"/>
  <c r="AX248" i="7"/>
  <c r="AX249" i="7"/>
  <c r="AX250" i="7"/>
  <c r="AX251" i="7"/>
  <c r="AX252" i="7"/>
  <c r="AX15" i="7"/>
  <c r="AV16" i="7"/>
  <c r="AV17" i="7"/>
  <c r="AV18" i="7"/>
  <c r="AV19" i="7"/>
  <c r="AV20" i="7"/>
  <c r="AV21" i="7"/>
  <c r="AV24" i="7"/>
  <c r="AV25" i="7"/>
  <c r="AV26" i="7"/>
  <c r="AV27" i="7"/>
  <c r="AV28" i="7"/>
  <c r="AV29" i="7"/>
  <c r="AV30" i="7"/>
  <c r="AV31" i="7"/>
  <c r="AV32" i="7"/>
  <c r="AV33" i="7"/>
  <c r="AV36" i="7"/>
  <c r="AV37" i="7"/>
  <c r="AV38" i="7"/>
  <c r="AV39" i="7"/>
  <c r="AV40" i="7"/>
  <c r="AV41" i="7"/>
  <c r="AV42" i="7"/>
  <c r="AV43" i="7"/>
  <c r="AV44" i="7"/>
  <c r="AV45" i="7"/>
  <c r="AV48" i="7"/>
  <c r="AV49" i="7"/>
  <c r="AV50" i="7"/>
  <c r="AV51" i="7"/>
  <c r="AV52" i="7"/>
  <c r="AV53" i="7"/>
  <c r="AV54" i="7"/>
  <c r="AV55" i="7"/>
  <c r="AV56" i="7"/>
  <c r="AV57" i="7"/>
  <c r="AV60" i="7"/>
  <c r="AV61" i="7"/>
  <c r="AV62" i="7"/>
  <c r="AV63" i="7"/>
  <c r="AV64" i="7"/>
  <c r="AV65" i="7"/>
  <c r="AV66" i="7"/>
  <c r="AV67" i="7"/>
  <c r="AV68" i="7"/>
  <c r="AV69" i="7"/>
  <c r="AV72" i="7"/>
  <c r="AV73" i="7"/>
  <c r="AV74" i="7"/>
  <c r="AV75" i="7"/>
  <c r="AV76" i="7"/>
  <c r="AV77" i="7"/>
  <c r="AV78" i="7"/>
  <c r="AV79" i="7"/>
  <c r="AV80" i="7"/>
  <c r="AV81" i="7"/>
  <c r="AV84" i="7"/>
  <c r="AV85" i="7"/>
  <c r="AV86" i="7"/>
  <c r="AV87" i="7"/>
  <c r="AV88" i="7"/>
  <c r="AV89" i="7"/>
  <c r="AV90" i="7"/>
  <c r="AV91" i="7"/>
  <c r="AV92" i="7"/>
  <c r="AV93" i="7"/>
  <c r="AV96" i="7"/>
  <c r="AV97" i="7"/>
  <c r="AV98" i="7"/>
  <c r="AV99" i="7"/>
  <c r="AV100" i="7"/>
  <c r="AV101" i="7"/>
  <c r="AV102" i="7"/>
  <c r="AV103" i="7"/>
  <c r="AV104" i="7"/>
  <c r="AV105" i="7"/>
  <c r="AV110" i="7"/>
  <c r="AV111" i="7"/>
  <c r="AV112" i="7"/>
  <c r="AV113" i="7"/>
  <c r="AV114" i="7"/>
  <c r="AV115" i="7"/>
  <c r="AV116" i="7"/>
  <c r="AV117" i="7"/>
  <c r="AV120" i="7"/>
  <c r="AV121" i="7"/>
  <c r="AV122" i="7"/>
  <c r="AV124" i="7"/>
  <c r="AV125" i="7"/>
  <c r="AV126" i="7"/>
  <c r="AV127" i="7"/>
  <c r="AV128" i="7"/>
  <c r="AV129" i="7"/>
  <c r="AV132" i="7"/>
  <c r="AV133" i="7"/>
  <c r="AV134" i="7"/>
  <c r="AV135" i="7"/>
  <c r="AV136" i="7"/>
  <c r="AV137" i="7"/>
  <c r="AV138" i="7"/>
  <c r="AV139" i="7"/>
  <c r="AV140" i="7"/>
  <c r="AV141" i="7"/>
  <c r="AV146" i="7"/>
  <c r="AV148" i="7"/>
  <c r="AV149" i="7"/>
  <c r="AV150" i="7"/>
  <c r="AV151" i="7"/>
  <c r="AV152" i="7"/>
  <c r="AV153" i="7"/>
  <c r="AV158" i="7"/>
  <c r="AV160" i="7"/>
  <c r="AV161" i="7"/>
  <c r="AV162" i="7"/>
  <c r="AV163" i="7"/>
  <c r="AV164" i="7"/>
  <c r="AV165" i="7"/>
  <c r="AV170" i="7"/>
  <c r="AV172" i="7"/>
  <c r="AV173" i="7"/>
  <c r="AV174" i="7"/>
  <c r="AV175" i="7"/>
  <c r="AV176" i="7"/>
  <c r="AV177" i="7"/>
  <c r="AV182" i="7"/>
  <c r="AV184" i="7"/>
  <c r="AV185" i="7"/>
  <c r="AV186" i="7"/>
  <c r="AV187" i="7"/>
  <c r="AV188" i="7"/>
  <c r="AV189" i="7"/>
  <c r="AV194" i="7"/>
  <c r="AV196" i="7"/>
  <c r="AV197" i="7"/>
  <c r="AV198" i="7"/>
  <c r="AV199" i="7"/>
  <c r="AV201" i="7"/>
  <c r="AV206" i="7"/>
  <c r="AV208" i="7"/>
  <c r="AV209" i="7"/>
  <c r="AV210" i="7"/>
  <c r="AV211" i="7"/>
  <c r="AV212" i="7"/>
  <c r="AV213" i="7"/>
  <c r="AV218" i="7"/>
  <c r="AV220" i="7"/>
  <c r="AV221" i="7"/>
  <c r="AV222" i="7"/>
  <c r="AV223" i="7"/>
  <c r="AV224" i="7"/>
  <c r="AV225" i="7"/>
  <c r="AV230" i="7"/>
  <c r="AV232" i="7"/>
  <c r="AV233" i="7"/>
  <c r="AV234" i="7"/>
  <c r="AV235" i="7"/>
  <c r="AV237" i="7"/>
  <c r="AV242" i="7"/>
  <c r="AV244" i="7"/>
  <c r="AV245" i="7"/>
  <c r="AV246" i="7"/>
  <c r="AV247" i="7"/>
  <c r="AV249" i="7"/>
  <c r="AV15" i="7"/>
  <c r="AT11" i="7"/>
  <c r="AT8" i="7"/>
  <c r="AW16" i="7"/>
  <c r="AW17" i="7"/>
  <c r="AW18" i="7"/>
  <c r="AW19" i="7"/>
  <c r="AW20" i="7"/>
  <c r="AW21" i="7"/>
  <c r="AW22" i="7"/>
  <c r="AW23" i="7"/>
  <c r="AW24" i="7"/>
  <c r="AW25" i="7"/>
  <c r="AW26" i="7"/>
  <c r="AW27" i="7"/>
  <c r="AW28" i="7"/>
  <c r="AW29" i="7"/>
  <c r="AW30" i="7"/>
  <c r="AW31" i="7"/>
  <c r="AW32" i="7"/>
  <c r="AW33" i="7"/>
  <c r="AW34" i="7"/>
  <c r="AW35" i="7"/>
  <c r="AW36" i="7"/>
  <c r="AW37" i="7"/>
  <c r="AW38" i="7"/>
  <c r="AW39" i="7"/>
  <c r="AW40" i="7"/>
  <c r="AW41" i="7"/>
  <c r="AW42" i="7"/>
  <c r="AW43" i="7"/>
  <c r="AW44" i="7"/>
  <c r="AW45" i="7"/>
  <c r="AW46" i="7"/>
  <c r="AW47" i="7"/>
  <c r="AW48" i="7"/>
  <c r="AW49" i="7"/>
  <c r="AW50" i="7"/>
  <c r="AW51" i="7"/>
  <c r="AW52" i="7"/>
  <c r="AW53" i="7"/>
  <c r="AW54" i="7"/>
  <c r="AW55" i="7"/>
  <c r="AW56" i="7"/>
  <c r="AW57" i="7"/>
  <c r="AW58" i="7"/>
  <c r="AW59" i="7"/>
  <c r="AW60" i="7"/>
  <c r="AW61" i="7"/>
  <c r="AW62" i="7"/>
  <c r="AW63" i="7"/>
  <c r="AW64" i="7"/>
  <c r="AW65" i="7"/>
  <c r="AW66" i="7"/>
  <c r="AW67" i="7"/>
  <c r="AW68" i="7"/>
  <c r="AW69" i="7"/>
  <c r="AW70" i="7"/>
  <c r="AW71" i="7"/>
  <c r="AW72" i="7"/>
  <c r="AW73" i="7"/>
  <c r="AW74" i="7"/>
  <c r="AW75" i="7"/>
  <c r="AW76" i="7"/>
  <c r="AW77" i="7"/>
  <c r="AW78" i="7"/>
  <c r="AW79" i="7"/>
  <c r="AW80" i="7"/>
  <c r="AW81" i="7"/>
  <c r="AW82" i="7"/>
  <c r="AW83" i="7"/>
  <c r="AW84" i="7"/>
  <c r="AW85" i="7"/>
  <c r="AW86" i="7"/>
  <c r="AW87" i="7"/>
  <c r="AW88" i="7"/>
  <c r="AW89" i="7"/>
  <c r="AW90" i="7"/>
  <c r="AW91" i="7"/>
  <c r="AW92" i="7"/>
  <c r="AW93" i="7"/>
  <c r="AW94" i="7"/>
  <c r="AW95" i="7"/>
  <c r="AW96" i="7"/>
  <c r="AW97" i="7"/>
  <c r="AW98" i="7"/>
  <c r="AW99" i="7"/>
  <c r="AW100" i="7"/>
  <c r="AW101" i="7"/>
  <c r="AW102" i="7"/>
  <c r="AW103" i="7"/>
  <c r="AW104" i="7"/>
  <c r="AW105" i="7"/>
  <c r="AW106" i="7"/>
  <c r="AW107" i="7"/>
  <c r="AW108" i="7"/>
  <c r="AW109" i="7"/>
  <c r="AW110" i="7"/>
  <c r="AW111" i="7"/>
  <c r="AW112" i="7"/>
  <c r="AW113" i="7"/>
  <c r="AW114" i="7"/>
  <c r="AW115" i="7"/>
  <c r="AW116" i="7"/>
  <c r="AW117" i="7"/>
  <c r="AW118" i="7"/>
  <c r="AW119" i="7"/>
  <c r="AW120" i="7"/>
  <c r="AW121" i="7"/>
  <c r="AW122" i="7"/>
  <c r="AW123" i="7"/>
  <c r="AW124" i="7"/>
  <c r="AW125" i="7"/>
  <c r="AW126" i="7"/>
  <c r="AW127" i="7"/>
  <c r="AW128" i="7"/>
  <c r="AW129" i="7"/>
  <c r="AW130" i="7"/>
  <c r="AW131" i="7"/>
  <c r="AW132" i="7"/>
  <c r="AW133" i="7"/>
  <c r="AW134" i="7"/>
  <c r="AW135" i="7"/>
  <c r="AW136" i="7"/>
  <c r="AW137" i="7"/>
  <c r="AW138" i="7"/>
  <c r="AW139" i="7"/>
  <c r="AW140" i="7"/>
  <c r="AW141" i="7"/>
  <c r="AW142" i="7"/>
  <c r="AW143" i="7"/>
  <c r="AW144" i="7"/>
  <c r="AW145" i="7"/>
  <c r="AW146" i="7"/>
  <c r="AW147" i="7"/>
  <c r="AW148" i="7"/>
  <c r="AW149" i="7"/>
  <c r="AW150" i="7"/>
  <c r="AW151" i="7"/>
  <c r="AW152" i="7"/>
  <c r="AW153" i="7"/>
  <c r="AW154" i="7"/>
  <c r="AW155" i="7"/>
  <c r="AW156" i="7"/>
  <c r="AW157" i="7"/>
  <c r="AW158" i="7"/>
  <c r="AW159" i="7"/>
  <c r="AW160" i="7"/>
  <c r="AW161" i="7"/>
  <c r="AW162" i="7"/>
  <c r="AW163" i="7"/>
  <c r="AW164" i="7"/>
  <c r="AW165" i="7"/>
  <c r="AW166" i="7"/>
  <c r="AW167" i="7"/>
  <c r="AW168" i="7"/>
  <c r="AW169" i="7"/>
  <c r="AW170" i="7"/>
  <c r="AW171" i="7"/>
  <c r="AW172" i="7"/>
  <c r="AW173" i="7"/>
  <c r="AW174" i="7"/>
  <c r="AW175" i="7"/>
  <c r="AW176" i="7"/>
  <c r="AW177" i="7"/>
  <c r="AW178" i="7"/>
  <c r="AW179" i="7"/>
  <c r="AW180" i="7"/>
  <c r="AW181" i="7"/>
  <c r="AW182" i="7"/>
  <c r="AW183" i="7"/>
  <c r="AW184" i="7"/>
  <c r="AW185" i="7"/>
  <c r="AW186" i="7"/>
  <c r="AW187" i="7"/>
  <c r="AW188" i="7"/>
  <c r="AW189" i="7"/>
  <c r="AW190" i="7"/>
  <c r="AW191" i="7"/>
  <c r="AW192" i="7"/>
  <c r="AW193" i="7"/>
  <c r="AW194" i="7"/>
  <c r="AW195" i="7"/>
  <c r="AW196" i="7"/>
  <c r="AW197" i="7"/>
  <c r="AW198" i="7"/>
  <c r="AW199" i="7"/>
  <c r="AW200" i="7"/>
  <c r="AW201" i="7"/>
  <c r="AW202" i="7"/>
  <c r="AW203" i="7"/>
  <c r="AW204" i="7"/>
  <c r="AW205" i="7"/>
  <c r="AW206" i="7"/>
  <c r="AW207" i="7"/>
  <c r="AW208" i="7"/>
  <c r="AW209" i="7"/>
  <c r="AW210" i="7"/>
  <c r="AW211" i="7"/>
  <c r="AW212" i="7"/>
  <c r="AW213" i="7"/>
  <c r="AW214" i="7"/>
  <c r="AW215" i="7"/>
  <c r="AW216" i="7"/>
  <c r="AW217" i="7"/>
  <c r="AW218" i="7"/>
  <c r="AW219" i="7"/>
  <c r="AW220" i="7"/>
  <c r="AW221" i="7"/>
  <c r="AW222" i="7"/>
  <c r="AW223" i="7"/>
  <c r="AW224" i="7"/>
  <c r="AW225" i="7"/>
  <c r="AW226" i="7"/>
  <c r="AW227" i="7"/>
  <c r="AW228" i="7"/>
  <c r="AW229" i="7"/>
  <c r="AW230" i="7"/>
  <c r="AW231" i="7"/>
  <c r="AW232" i="7"/>
  <c r="AW233" i="7"/>
  <c r="AW234" i="7"/>
  <c r="AW235" i="7"/>
  <c r="AW236" i="7"/>
  <c r="AW237" i="7"/>
  <c r="AW238" i="7"/>
  <c r="AW239" i="7"/>
  <c r="AW240" i="7"/>
  <c r="AW241" i="7"/>
  <c r="AW242" i="7"/>
  <c r="AW243" i="7"/>
  <c r="AW244" i="7"/>
  <c r="AW245" i="7"/>
  <c r="AW246" i="7"/>
  <c r="AW247" i="7"/>
  <c r="AW248" i="7"/>
  <c r="AW249" i="7"/>
  <c r="AW250" i="7"/>
  <c r="AW251" i="7"/>
  <c r="AW252" i="7"/>
  <c r="AW15" i="7"/>
  <c r="AW11" i="7" s="1"/>
  <c r="AT240" i="7"/>
  <c r="AT241" i="7"/>
  <c r="AT242" i="7"/>
  <c r="AT243" i="7"/>
  <c r="AT244" i="7"/>
  <c r="AT245" i="7"/>
  <c r="AT246" i="7"/>
  <c r="AT247" i="7"/>
  <c r="AT248" i="7"/>
  <c r="AT249" i="7"/>
  <c r="AT250" i="7"/>
  <c r="AT251" i="7"/>
  <c r="AT252" i="7"/>
  <c r="AT211" i="7"/>
  <c r="AT212" i="7"/>
  <c r="AT213" i="7"/>
  <c r="AT214" i="7"/>
  <c r="AT215" i="7"/>
  <c r="AT216" i="7"/>
  <c r="AT217" i="7"/>
  <c r="AT218" i="7"/>
  <c r="AT219" i="7"/>
  <c r="AT220" i="7"/>
  <c r="AT221" i="7"/>
  <c r="AT222" i="7"/>
  <c r="AT223" i="7"/>
  <c r="AT224" i="7"/>
  <c r="AT225" i="7"/>
  <c r="AT226" i="7"/>
  <c r="AT227" i="7"/>
  <c r="AT228" i="7"/>
  <c r="AT229" i="7"/>
  <c r="AT230" i="7"/>
  <c r="AT231" i="7"/>
  <c r="AT232" i="7"/>
  <c r="AT233" i="7"/>
  <c r="AT234" i="7"/>
  <c r="AT235" i="7"/>
  <c r="AT236" i="7"/>
  <c r="AT237" i="7"/>
  <c r="AT238" i="7"/>
  <c r="AT239" i="7"/>
  <c r="AT187" i="7"/>
  <c r="AT188" i="7"/>
  <c r="AT189" i="7"/>
  <c r="AT190" i="7"/>
  <c r="AT191" i="7"/>
  <c r="AT192" i="7"/>
  <c r="AT193" i="7"/>
  <c r="AT194" i="7"/>
  <c r="AT195" i="7"/>
  <c r="AT196" i="7"/>
  <c r="AT197" i="7"/>
  <c r="AT198" i="7"/>
  <c r="AT199" i="7"/>
  <c r="AT200" i="7"/>
  <c r="AT201" i="7"/>
  <c r="AT202" i="7"/>
  <c r="AT203" i="7"/>
  <c r="AT204" i="7"/>
  <c r="AT205" i="7"/>
  <c r="AT206" i="7"/>
  <c r="AT207" i="7"/>
  <c r="AT208" i="7"/>
  <c r="AT209" i="7"/>
  <c r="AT210" i="7"/>
  <c r="AT146" i="7"/>
  <c r="AT147" i="7"/>
  <c r="AT148" i="7"/>
  <c r="AT149" i="7"/>
  <c r="AT150" i="7"/>
  <c r="AT151" i="7"/>
  <c r="AT152" i="7"/>
  <c r="AT153" i="7"/>
  <c r="AT154" i="7"/>
  <c r="AT155" i="7"/>
  <c r="AT156" i="7"/>
  <c r="AT157" i="7"/>
  <c r="AT158" i="7"/>
  <c r="AT159" i="7"/>
  <c r="AT160" i="7"/>
  <c r="AT161" i="7"/>
  <c r="AT162" i="7"/>
  <c r="AT163" i="7"/>
  <c r="AT164" i="7"/>
  <c r="AT165" i="7"/>
  <c r="AT166" i="7"/>
  <c r="AT167" i="7"/>
  <c r="AT168" i="7"/>
  <c r="AT169" i="7"/>
  <c r="AT170" i="7"/>
  <c r="AT171" i="7"/>
  <c r="AT172" i="7"/>
  <c r="AT173" i="7"/>
  <c r="AT174" i="7"/>
  <c r="AT175" i="7"/>
  <c r="AT176" i="7"/>
  <c r="AT177" i="7"/>
  <c r="AT178" i="7"/>
  <c r="AT179" i="7"/>
  <c r="AT180" i="7"/>
  <c r="AT181" i="7"/>
  <c r="AT182" i="7"/>
  <c r="AT183" i="7"/>
  <c r="AT184" i="7"/>
  <c r="AT185" i="7"/>
  <c r="AT186" i="7"/>
  <c r="AT125" i="7"/>
  <c r="AT126" i="7"/>
  <c r="AT127" i="7"/>
  <c r="AT128" i="7"/>
  <c r="AT129" i="7"/>
  <c r="AT130" i="7"/>
  <c r="AT131" i="7"/>
  <c r="AT132" i="7"/>
  <c r="AT133" i="7"/>
  <c r="AT134" i="7"/>
  <c r="AT135" i="7"/>
  <c r="AT136" i="7"/>
  <c r="AT137" i="7"/>
  <c r="AT138" i="7"/>
  <c r="AT139" i="7"/>
  <c r="AT140" i="7"/>
  <c r="AT141" i="7"/>
  <c r="AT142" i="7"/>
  <c r="AT143" i="7"/>
  <c r="AT144" i="7"/>
  <c r="AT145" i="7"/>
  <c r="AT104" i="7"/>
  <c r="AT105" i="7"/>
  <c r="AT106" i="7"/>
  <c r="AT107" i="7"/>
  <c r="AT108" i="7"/>
  <c r="AT109" i="7"/>
  <c r="AT110" i="7"/>
  <c r="AT111" i="7"/>
  <c r="AT112" i="7"/>
  <c r="AT113" i="7"/>
  <c r="AT114" i="7"/>
  <c r="AT115" i="7"/>
  <c r="AT116" i="7"/>
  <c r="AT117" i="7"/>
  <c r="AT118" i="7"/>
  <c r="AT119" i="7"/>
  <c r="AT120" i="7"/>
  <c r="AT121" i="7"/>
  <c r="AT122" i="7"/>
  <c r="AT123" i="7"/>
  <c r="AT124" i="7"/>
  <c r="AT83" i="7"/>
  <c r="AT84" i="7"/>
  <c r="AT85" i="7"/>
  <c r="AT86" i="7"/>
  <c r="AT87" i="7"/>
  <c r="AT88" i="7"/>
  <c r="AT89" i="7"/>
  <c r="AT90" i="7"/>
  <c r="AT91" i="7"/>
  <c r="AT92" i="7"/>
  <c r="AT93" i="7"/>
  <c r="AT94" i="7"/>
  <c r="AT95" i="7"/>
  <c r="AT96" i="7"/>
  <c r="AT97" i="7"/>
  <c r="AT98" i="7"/>
  <c r="AT99" i="7"/>
  <c r="AT100" i="7"/>
  <c r="AT101" i="7"/>
  <c r="AT102" i="7"/>
  <c r="AT103" i="7"/>
  <c r="AT64" i="7"/>
  <c r="AT65" i="7"/>
  <c r="AT66" i="7"/>
  <c r="AT67" i="7"/>
  <c r="AT68" i="7"/>
  <c r="AT69" i="7"/>
  <c r="AT70" i="7"/>
  <c r="AT71" i="7"/>
  <c r="AT72" i="7"/>
  <c r="AT73" i="7"/>
  <c r="AT74" i="7"/>
  <c r="AT75" i="7"/>
  <c r="AT76" i="7"/>
  <c r="AT77" i="7"/>
  <c r="AT78" i="7"/>
  <c r="AT79" i="7"/>
  <c r="AT80" i="7"/>
  <c r="AT81" i="7"/>
  <c r="AT82" i="7"/>
  <c r="AT35" i="7"/>
  <c r="AT36" i="7"/>
  <c r="AT37" i="7"/>
  <c r="AT38" i="7"/>
  <c r="AT39" i="7"/>
  <c r="AT40" i="7"/>
  <c r="AT41" i="7"/>
  <c r="AT42" i="7"/>
  <c r="AT43" i="7"/>
  <c r="AT44" i="7"/>
  <c r="AT45" i="7"/>
  <c r="AT46" i="7"/>
  <c r="AT47" i="7"/>
  <c r="AT48" i="7"/>
  <c r="AT49" i="7"/>
  <c r="AT50" i="7"/>
  <c r="AT51" i="7"/>
  <c r="AT52" i="7"/>
  <c r="AT53" i="7"/>
  <c r="AT54" i="7"/>
  <c r="AT55" i="7"/>
  <c r="AT56" i="7"/>
  <c r="AT57" i="7"/>
  <c r="AT58" i="7"/>
  <c r="AT59" i="7"/>
  <c r="AT60" i="7"/>
  <c r="AT61" i="7"/>
  <c r="AT62" i="7"/>
  <c r="AT63" i="7"/>
  <c r="AT17" i="7"/>
  <c r="AT18" i="7"/>
  <c r="AT19" i="7"/>
  <c r="AT20" i="7"/>
  <c r="AT21" i="7"/>
  <c r="AT22" i="7"/>
  <c r="AT23" i="7"/>
  <c r="AT24" i="7"/>
  <c r="AT25" i="7"/>
  <c r="AT26" i="7"/>
  <c r="AT27" i="7"/>
  <c r="AT28" i="7"/>
  <c r="AT29" i="7"/>
  <c r="AT30" i="7"/>
  <c r="AT31" i="7"/>
  <c r="AT32" i="7"/>
  <c r="AT33" i="7"/>
  <c r="AT34" i="7"/>
  <c r="AT16" i="7"/>
  <c r="AT15" i="7"/>
  <c r="F226" i="7"/>
  <c r="F193" i="7"/>
  <c r="F189" i="7"/>
  <c r="F179" i="7"/>
  <c r="F157" i="7"/>
  <c r="F153" i="7"/>
  <c r="F42" i="7"/>
  <c r="F40" i="7"/>
  <c r="F33" i="7"/>
  <c r="F32" i="7"/>
  <c r="F20" i="7"/>
  <c r="AW8" i="7" l="1"/>
  <c r="F224" i="3"/>
  <c r="F191" i="3"/>
  <c r="F187" i="3"/>
  <c r="F177" i="3"/>
  <c r="F155" i="3"/>
  <c r="F151" i="3"/>
  <c r="F40" i="3"/>
  <c r="F38" i="3"/>
  <c r="F31" i="3"/>
  <c r="F30" i="3"/>
  <c r="F18" i="3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K45" i="7"/>
  <c r="AK46" i="7"/>
  <c r="AK47" i="7"/>
  <c r="AK48" i="7"/>
  <c r="AK49" i="7"/>
  <c r="AK50" i="7"/>
  <c r="AK51" i="7"/>
  <c r="AK52" i="7"/>
  <c r="AK53" i="7"/>
  <c r="AK54" i="7"/>
  <c r="AK55" i="7"/>
  <c r="AK56" i="7"/>
  <c r="AK57" i="7"/>
  <c r="AK58" i="7"/>
  <c r="AK59" i="7"/>
  <c r="AK60" i="7"/>
  <c r="AK61" i="7"/>
  <c r="AK62" i="7"/>
  <c r="AK63" i="7"/>
  <c r="AK64" i="7"/>
  <c r="AK65" i="7"/>
  <c r="AK66" i="7"/>
  <c r="AK67" i="7"/>
  <c r="AK68" i="7"/>
  <c r="AK69" i="7"/>
  <c r="AK70" i="7"/>
  <c r="AK71" i="7"/>
  <c r="AK72" i="7"/>
  <c r="AK73" i="7"/>
  <c r="AK74" i="7"/>
  <c r="AK75" i="7"/>
  <c r="AK76" i="7"/>
  <c r="AK77" i="7"/>
  <c r="AK78" i="7"/>
  <c r="AK79" i="7"/>
  <c r="AK80" i="7"/>
  <c r="AK81" i="7"/>
  <c r="AK82" i="7"/>
  <c r="AK83" i="7"/>
  <c r="AK84" i="7"/>
  <c r="AK85" i="7"/>
  <c r="AK86" i="7"/>
  <c r="AK87" i="7"/>
  <c r="AK88" i="7"/>
  <c r="AK89" i="7"/>
  <c r="AK90" i="7"/>
  <c r="AK91" i="7"/>
  <c r="AK92" i="7"/>
  <c r="AK93" i="7"/>
  <c r="AK94" i="7"/>
  <c r="AK95" i="7"/>
  <c r="AK96" i="7"/>
  <c r="AK97" i="7"/>
  <c r="AK98" i="7"/>
  <c r="AK99" i="7"/>
  <c r="AK100" i="7"/>
  <c r="AK101" i="7"/>
  <c r="AK102" i="7"/>
  <c r="AK103" i="7"/>
  <c r="AK104" i="7"/>
  <c r="AK105" i="7"/>
  <c r="AK106" i="7"/>
  <c r="AK107" i="7"/>
  <c r="AK108" i="7"/>
  <c r="AK109" i="7"/>
  <c r="AK110" i="7"/>
  <c r="AK111" i="7"/>
  <c r="AK112" i="7"/>
  <c r="AK113" i="7"/>
  <c r="AK114" i="7"/>
  <c r="AK115" i="7"/>
  <c r="AK116" i="7"/>
  <c r="AK117" i="7"/>
  <c r="AK118" i="7"/>
  <c r="AK119" i="7"/>
  <c r="AK120" i="7"/>
  <c r="AK121" i="7"/>
  <c r="AK122" i="7"/>
  <c r="AK123" i="7"/>
  <c r="AK124" i="7"/>
  <c r="AK125" i="7"/>
  <c r="AK126" i="7"/>
  <c r="AK127" i="7"/>
  <c r="AK128" i="7"/>
  <c r="AK129" i="7"/>
  <c r="AK130" i="7"/>
  <c r="AK131" i="7"/>
  <c r="AK132" i="7"/>
  <c r="AK133" i="7"/>
  <c r="AK134" i="7"/>
  <c r="AK135" i="7"/>
  <c r="AK136" i="7"/>
  <c r="AK137" i="7"/>
  <c r="AK138" i="7"/>
  <c r="AK139" i="7"/>
  <c r="AK140" i="7"/>
  <c r="AK141" i="7"/>
  <c r="AK142" i="7"/>
  <c r="AK143" i="7"/>
  <c r="AK144" i="7"/>
  <c r="AK145" i="7"/>
  <c r="AK146" i="7"/>
  <c r="AK147" i="7"/>
  <c r="AK148" i="7"/>
  <c r="AK149" i="7"/>
  <c r="AK150" i="7"/>
  <c r="AK151" i="7"/>
  <c r="AK152" i="7"/>
  <c r="AK153" i="7"/>
  <c r="AK154" i="7"/>
  <c r="AK155" i="7"/>
  <c r="AK156" i="7"/>
  <c r="AK157" i="7"/>
  <c r="AK158" i="7"/>
  <c r="AK159" i="7"/>
  <c r="AK160" i="7"/>
  <c r="AK161" i="7"/>
  <c r="AK162" i="7"/>
  <c r="AK163" i="7"/>
  <c r="AK164" i="7"/>
  <c r="AK165" i="7"/>
  <c r="AK166" i="7"/>
  <c r="AK167" i="7"/>
  <c r="AK168" i="7"/>
  <c r="AK169" i="7"/>
  <c r="AK170" i="7"/>
  <c r="AK171" i="7"/>
  <c r="AK172" i="7"/>
  <c r="AK173" i="7"/>
  <c r="AK174" i="7"/>
  <c r="AK175" i="7"/>
  <c r="AK176" i="7"/>
  <c r="AK177" i="7"/>
  <c r="AK178" i="7"/>
  <c r="AK179" i="7"/>
  <c r="AK180" i="7"/>
  <c r="AK181" i="7"/>
  <c r="AK182" i="7"/>
  <c r="AK183" i="7"/>
  <c r="AK184" i="7"/>
  <c r="AK185" i="7"/>
  <c r="AK186" i="7"/>
  <c r="AK187" i="7"/>
  <c r="AK188" i="7"/>
  <c r="AK189" i="7"/>
  <c r="AK190" i="7"/>
  <c r="AK191" i="7"/>
  <c r="AK192" i="7"/>
  <c r="AK193" i="7"/>
  <c r="AK194" i="7"/>
  <c r="AK195" i="7"/>
  <c r="AK196" i="7"/>
  <c r="AK197" i="7"/>
  <c r="AK198" i="7"/>
  <c r="AK199" i="7"/>
  <c r="AK200" i="7"/>
  <c r="AK201" i="7"/>
  <c r="AK202" i="7"/>
  <c r="AK203" i="7"/>
  <c r="AK204" i="7"/>
  <c r="AK205" i="7"/>
  <c r="AK206" i="7"/>
  <c r="AK207" i="7"/>
  <c r="AK208" i="7"/>
  <c r="AK209" i="7"/>
  <c r="AK210" i="7"/>
  <c r="AK211" i="7"/>
  <c r="AK212" i="7"/>
  <c r="AK213" i="7"/>
  <c r="AK214" i="7"/>
  <c r="AK215" i="7"/>
  <c r="AK216" i="7"/>
  <c r="AK217" i="7"/>
  <c r="AK218" i="7"/>
  <c r="AK219" i="7"/>
  <c r="AK220" i="7"/>
  <c r="AK221" i="7"/>
  <c r="AK222" i="7"/>
  <c r="AK223" i="7"/>
  <c r="AK224" i="7"/>
  <c r="AK225" i="7"/>
  <c r="AK226" i="7"/>
  <c r="AK227" i="7"/>
  <c r="AK228" i="7"/>
  <c r="AK229" i="7"/>
  <c r="AK230" i="7"/>
  <c r="AK231" i="7"/>
  <c r="AK232" i="7"/>
  <c r="AK233" i="7"/>
  <c r="AK234" i="7"/>
  <c r="AK235" i="7"/>
  <c r="AK236" i="7"/>
  <c r="AK237" i="7"/>
  <c r="AK238" i="7"/>
  <c r="AK239" i="7"/>
  <c r="AK240" i="7"/>
  <c r="AK241" i="7"/>
  <c r="AK242" i="7"/>
  <c r="AK243" i="7"/>
  <c r="AK244" i="7"/>
  <c r="AK245" i="7"/>
  <c r="AK246" i="7"/>
  <c r="AK247" i="7"/>
  <c r="AK248" i="7"/>
  <c r="AK249" i="7"/>
  <c r="AK250" i="7"/>
  <c r="AK251" i="7"/>
  <c r="AK252" i="7"/>
  <c r="F2" i="2"/>
  <c r="G2" i="2"/>
  <c r="AM16" i="7"/>
  <c r="AM17" i="7"/>
  <c r="AM18" i="7"/>
  <c r="AM19" i="7"/>
  <c r="AM20" i="7"/>
  <c r="AM21" i="7"/>
  <c r="AM22" i="7"/>
  <c r="AM23" i="7"/>
  <c r="AM24" i="7"/>
  <c r="AM25" i="7"/>
  <c r="AM26" i="7"/>
  <c r="AM27" i="7"/>
  <c r="AM28" i="7"/>
  <c r="AM29" i="7"/>
  <c r="AM30" i="7"/>
  <c r="AM31" i="7"/>
  <c r="AM32" i="7"/>
  <c r="AM33" i="7"/>
  <c r="AM34" i="7"/>
  <c r="AM35" i="7"/>
  <c r="AM36" i="7"/>
  <c r="AM37" i="7"/>
  <c r="AM38" i="7"/>
  <c r="AM39" i="7"/>
  <c r="AM40" i="7"/>
  <c r="AM41" i="7"/>
  <c r="AM42" i="7"/>
  <c r="AM43" i="7"/>
  <c r="AM44" i="7"/>
  <c r="AM45" i="7"/>
  <c r="AM46" i="7"/>
  <c r="AM47" i="7"/>
  <c r="AM48" i="7"/>
  <c r="AM49" i="7"/>
  <c r="AM50" i="7"/>
  <c r="AM51" i="7"/>
  <c r="AM52" i="7"/>
  <c r="AM53" i="7"/>
  <c r="AM54" i="7"/>
  <c r="AM55" i="7"/>
  <c r="AM56" i="7"/>
  <c r="AM57" i="7"/>
  <c r="AM58" i="7"/>
  <c r="AM59" i="7"/>
  <c r="AM60" i="7"/>
  <c r="AM61" i="7"/>
  <c r="AM62" i="7"/>
  <c r="AM63" i="7"/>
  <c r="AM64" i="7"/>
  <c r="AM65" i="7"/>
  <c r="AM66" i="7"/>
  <c r="AM67" i="7"/>
  <c r="AM68" i="7"/>
  <c r="AM69" i="7"/>
  <c r="AM70" i="7"/>
  <c r="AM71" i="7"/>
  <c r="AM72" i="7"/>
  <c r="AM73" i="7"/>
  <c r="AM74" i="7"/>
  <c r="AM75" i="7"/>
  <c r="AM76" i="7"/>
  <c r="AM77" i="7"/>
  <c r="AM78" i="7"/>
  <c r="AM79" i="7"/>
  <c r="AM80" i="7"/>
  <c r="AM81" i="7"/>
  <c r="AM82" i="7"/>
  <c r="AM83" i="7"/>
  <c r="AM84" i="7"/>
  <c r="AM85" i="7"/>
  <c r="AM86" i="7"/>
  <c r="AM87" i="7"/>
  <c r="AM88" i="7"/>
  <c r="AM89" i="7"/>
  <c r="AM90" i="7"/>
  <c r="AM91" i="7"/>
  <c r="AM92" i="7"/>
  <c r="AM93" i="7"/>
  <c r="AM94" i="7"/>
  <c r="AM95" i="7"/>
  <c r="AM96" i="7"/>
  <c r="AM97" i="7"/>
  <c r="AM98" i="7"/>
  <c r="AM99" i="7"/>
  <c r="AM100" i="7"/>
  <c r="AM101" i="7"/>
  <c r="AM102" i="7"/>
  <c r="AM103" i="7"/>
  <c r="AM104" i="7"/>
  <c r="AM105" i="7"/>
  <c r="AM106" i="7"/>
  <c r="AM107" i="7"/>
  <c r="AM108" i="7"/>
  <c r="AM109" i="7"/>
  <c r="AM110" i="7"/>
  <c r="AM111" i="7"/>
  <c r="AM112" i="7"/>
  <c r="AM113" i="7"/>
  <c r="AM114" i="7"/>
  <c r="AM115" i="7"/>
  <c r="AM116" i="7"/>
  <c r="AM117" i="7"/>
  <c r="AM118" i="7"/>
  <c r="AM119" i="7"/>
  <c r="AM120" i="7"/>
  <c r="AM121" i="7"/>
  <c r="AM122" i="7"/>
  <c r="AM123" i="7"/>
  <c r="AM124" i="7"/>
  <c r="AM125" i="7"/>
  <c r="AM126" i="7"/>
  <c r="AM127" i="7"/>
  <c r="AM128" i="7"/>
  <c r="AM129" i="7"/>
  <c r="AM130" i="7"/>
  <c r="AM131" i="7"/>
  <c r="AM132" i="7"/>
  <c r="AM133" i="7"/>
  <c r="AM134" i="7"/>
  <c r="AM135" i="7"/>
  <c r="AM136" i="7"/>
  <c r="AM137" i="7"/>
  <c r="AM138" i="7"/>
  <c r="AM139" i="7"/>
  <c r="AM140" i="7"/>
  <c r="AM141" i="7"/>
  <c r="AM142" i="7"/>
  <c r="AM143" i="7"/>
  <c r="AM144" i="7"/>
  <c r="AM145" i="7"/>
  <c r="AM146" i="7"/>
  <c r="AM147" i="7"/>
  <c r="AM148" i="7"/>
  <c r="AM149" i="7"/>
  <c r="AM150" i="7"/>
  <c r="AM151" i="7"/>
  <c r="AM152" i="7"/>
  <c r="AM153" i="7"/>
  <c r="AM154" i="7"/>
  <c r="AM155" i="7"/>
  <c r="AM156" i="7"/>
  <c r="AM157" i="7"/>
  <c r="AM158" i="7"/>
  <c r="AM159" i="7"/>
  <c r="AM160" i="7"/>
  <c r="AM161" i="7"/>
  <c r="AM162" i="7"/>
  <c r="AM163" i="7"/>
  <c r="AM164" i="7"/>
  <c r="AM165" i="7"/>
  <c r="AM166" i="7"/>
  <c r="AM167" i="7"/>
  <c r="AM168" i="7"/>
  <c r="AM169" i="7"/>
  <c r="AM170" i="7"/>
  <c r="AM171" i="7"/>
  <c r="AM172" i="7"/>
  <c r="AM173" i="7"/>
  <c r="AM174" i="7"/>
  <c r="AM175" i="7"/>
  <c r="AM176" i="7"/>
  <c r="AM177" i="7"/>
  <c r="AM178" i="7"/>
  <c r="AM179" i="7"/>
  <c r="AM180" i="7"/>
  <c r="AM181" i="7"/>
  <c r="AM182" i="7"/>
  <c r="AM183" i="7"/>
  <c r="AM184" i="7"/>
  <c r="AM185" i="7"/>
  <c r="AM186" i="7"/>
  <c r="AM187" i="7"/>
  <c r="AM188" i="7"/>
  <c r="AM189" i="7"/>
  <c r="AM190" i="7"/>
  <c r="AM191" i="7"/>
  <c r="AM192" i="7"/>
  <c r="AM193" i="7"/>
  <c r="AM194" i="7"/>
  <c r="AM195" i="7"/>
  <c r="AM196" i="7"/>
  <c r="AM197" i="7"/>
  <c r="AM198" i="7"/>
  <c r="AM199" i="7"/>
  <c r="AM200" i="7"/>
  <c r="AM201" i="7"/>
  <c r="AM202" i="7"/>
  <c r="AM203" i="7"/>
  <c r="AM204" i="7"/>
  <c r="AM205" i="7"/>
  <c r="AM206" i="7"/>
  <c r="AM207" i="7"/>
  <c r="AM208" i="7"/>
  <c r="AM209" i="7"/>
  <c r="AM210" i="7"/>
  <c r="AM211" i="7"/>
  <c r="AM212" i="7"/>
  <c r="AM213" i="7"/>
  <c r="AM214" i="7"/>
  <c r="AM215" i="7"/>
  <c r="AM216" i="7"/>
  <c r="AM217" i="7"/>
  <c r="AM218" i="7"/>
  <c r="AM219" i="7"/>
  <c r="AM220" i="7"/>
  <c r="AM221" i="7"/>
  <c r="AM222" i="7"/>
  <c r="AM223" i="7"/>
  <c r="AM224" i="7"/>
  <c r="AM225" i="7"/>
  <c r="AM226" i="7"/>
  <c r="AM227" i="7"/>
  <c r="AM228" i="7"/>
  <c r="AM229" i="7"/>
  <c r="AM230" i="7"/>
  <c r="AM231" i="7"/>
  <c r="AM232" i="7"/>
  <c r="AM233" i="7"/>
  <c r="AM234" i="7"/>
  <c r="AM235" i="7"/>
  <c r="AM236" i="7"/>
  <c r="AM237" i="7"/>
  <c r="AM238" i="7"/>
  <c r="AM239" i="7"/>
  <c r="AM240" i="7"/>
  <c r="AM241" i="7"/>
  <c r="AM242" i="7"/>
  <c r="AM243" i="7"/>
  <c r="AM244" i="7"/>
  <c r="AM245" i="7"/>
  <c r="AM246" i="7"/>
  <c r="AM247" i="7"/>
  <c r="AM248" i="7"/>
  <c r="AM249" i="7"/>
  <c r="AM250" i="7"/>
  <c r="AM251" i="7"/>
  <c r="AM252" i="7"/>
  <c r="AL15" i="7"/>
  <c r="AL16" i="7"/>
  <c r="AL17" i="7"/>
  <c r="AL18" i="7"/>
  <c r="AL19" i="7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54" i="7"/>
  <c r="AL55" i="7"/>
  <c r="AL56" i="7"/>
  <c r="AL57" i="7"/>
  <c r="AL58" i="7"/>
  <c r="AL59" i="7"/>
  <c r="AL60" i="7"/>
  <c r="AL61" i="7"/>
  <c r="AL62" i="7"/>
  <c r="AL63" i="7"/>
  <c r="AL64" i="7"/>
  <c r="AL65" i="7"/>
  <c r="AL66" i="7"/>
  <c r="AL67" i="7"/>
  <c r="AL68" i="7"/>
  <c r="AL69" i="7"/>
  <c r="AL70" i="7"/>
  <c r="AL71" i="7"/>
  <c r="AL72" i="7"/>
  <c r="AL73" i="7"/>
  <c r="AL74" i="7"/>
  <c r="AL75" i="7"/>
  <c r="AL76" i="7"/>
  <c r="AL77" i="7"/>
  <c r="AL78" i="7"/>
  <c r="AL79" i="7"/>
  <c r="AL80" i="7"/>
  <c r="AL81" i="7"/>
  <c r="AL82" i="7"/>
  <c r="AL83" i="7"/>
  <c r="AL84" i="7"/>
  <c r="AL85" i="7"/>
  <c r="AL86" i="7"/>
  <c r="AL87" i="7"/>
  <c r="AL88" i="7"/>
  <c r="AL89" i="7"/>
  <c r="AL90" i="7"/>
  <c r="AL91" i="7"/>
  <c r="AL92" i="7"/>
  <c r="AL93" i="7"/>
  <c r="AL94" i="7"/>
  <c r="AL95" i="7"/>
  <c r="AL96" i="7"/>
  <c r="AL97" i="7"/>
  <c r="AL98" i="7"/>
  <c r="AL99" i="7"/>
  <c r="AL100" i="7"/>
  <c r="AL101" i="7"/>
  <c r="AL102" i="7"/>
  <c r="AL103" i="7"/>
  <c r="AL104" i="7"/>
  <c r="AL105" i="7"/>
  <c r="AL106" i="7"/>
  <c r="AL107" i="7"/>
  <c r="AL108" i="7"/>
  <c r="AL109" i="7"/>
  <c r="AL110" i="7"/>
  <c r="AL111" i="7"/>
  <c r="AL112" i="7"/>
  <c r="AL113" i="7"/>
  <c r="AL114" i="7"/>
  <c r="AL115" i="7"/>
  <c r="AL116" i="7"/>
  <c r="AL117" i="7"/>
  <c r="AL118" i="7"/>
  <c r="AL119" i="7"/>
  <c r="AL120" i="7"/>
  <c r="AL121" i="7"/>
  <c r="AL122" i="7"/>
  <c r="AL123" i="7"/>
  <c r="AL124" i="7"/>
  <c r="AL125" i="7"/>
  <c r="AL126" i="7"/>
  <c r="AL127" i="7"/>
  <c r="AL128" i="7"/>
  <c r="AL129" i="7"/>
  <c r="AL130" i="7"/>
  <c r="AL131" i="7"/>
  <c r="AL132" i="7"/>
  <c r="AL133" i="7"/>
  <c r="AL134" i="7"/>
  <c r="AL135" i="7"/>
  <c r="AL136" i="7"/>
  <c r="AL137" i="7"/>
  <c r="AL138" i="7"/>
  <c r="AL139" i="7"/>
  <c r="AL140" i="7"/>
  <c r="AL141" i="7"/>
  <c r="AL142" i="7"/>
  <c r="AL143" i="7"/>
  <c r="AL144" i="7"/>
  <c r="AL145" i="7"/>
  <c r="AL146" i="7"/>
  <c r="AL147" i="7"/>
  <c r="AL148" i="7"/>
  <c r="AL149" i="7"/>
  <c r="AL150" i="7"/>
  <c r="AL151" i="7"/>
  <c r="AL152" i="7"/>
  <c r="AL153" i="7"/>
  <c r="AL154" i="7"/>
  <c r="AL155" i="7"/>
  <c r="AL156" i="7"/>
  <c r="AL157" i="7"/>
  <c r="AL158" i="7"/>
  <c r="AL159" i="7"/>
  <c r="AL160" i="7"/>
  <c r="AL161" i="7"/>
  <c r="AL162" i="7"/>
  <c r="AL163" i="7"/>
  <c r="AL164" i="7"/>
  <c r="AL165" i="7"/>
  <c r="AL166" i="7"/>
  <c r="AL167" i="7"/>
  <c r="AL168" i="7"/>
  <c r="AL169" i="7"/>
  <c r="AL170" i="7"/>
  <c r="AL171" i="7"/>
  <c r="AL172" i="7"/>
  <c r="AL173" i="7"/>
  <c r="AL174" i="7"/>
  <c r="AL175" i="7"/>
  <c r="AL176" i="7"/>
  <c r="AL177" i="7"/>
  <c r="AL178" i="7"/>
  <c r="AL179" i="7"/>
  <c r="AL180" i="7"/>
  <c r="AL181" i="7"/>
  <c r="AL182" i="7"/>
  <c r="AL183" i="7"/>
  <c r="AL184" i="7"/>
  <c r="AL185" i="7"/>
  <c r="AL186" i="7"/>
  <c r="AL187" i="7"/>
  <c r="AL188" i="7"/>
  <c r="AL189" i="7"/>
  <c r="AL190" i="7"/>
  <c r="AL191" i="7"/>
  <c r="AL192" i="7"/>
  <c r="AL193" i="7"/>
  <c r="AL194" i="7"/>
  <c r="AL195" i="7"/>
  <c r="AL196" i="7"/>
  <c r="AL197" i="7"/>
  <c r="AL198" i="7"/>
  <c r="AL199" i="7"/>
  <c r="AL200" i="7"/>
  <c r="AL201" i="7"/>
  <c r="AL202" i="7"/>
  <c r="AL203" i="7"/>
  <c r="AL204" i="7"/>
  <c r="AL205" i="7"/>
  <c r="AL206" i="7"/>
  <c r="AL207" i="7"/>
  <c r="AL208" i="7"/>
  <c r="AL209" i="7"/>
  <c r="AL210" i="7"/>
  <c r="AL211" i="7"/>
  <c r="AL212" i="7"/>
  <c r="AL213" i="7"/>
  <c r="AL214" i="7"/>
  <c r="AL215" i="7"/>
  <c r="AL216" i="7"/>
  <c r="AL217" i="7"/>
  <c r="AL218" i="7"/>
  <c r="AL219" i="7"/>
  <c r="AL220" i="7"/>
  <c r="AL221" i="7"/>
  <c r="AL222" i="7"/>
  <c r="AL223" i="7"/>
  <c r="AL224" i="7"/>
  <c r="AL225" i="7"/>
  <c r="AL226" i="7"/>
  <c r="AL227" i="7"/>
  <c r="AL228" i="7"/>
  <c r="AL229" i="7"/>
  <c r="AL230" i="7"/>
  <c r="AL231" i="7"/>
  <c r="AL232" i="7"/>
  <c r="AL233" i="7"/>
  <c r="AL234" i="7"/>
  <c r="AL235" i="7"/>
  <c r="AL236" i="7"/>
  <c r="AL237" i="7"/>
  <c r="AL238" i="7"/>
  <c r="AL239" i="7"/>
  <c r="AL240" i="7"/>
  <c r="AL241" i="7"/>
  <c r="AL242" i="7"/>
  <c r="AL243" i="7"/>
  <c r="AL244" i="7"/>
  <c r="AL245" i="7"/>
  <c r="AL246" i="7"/>
  <c r="AL247" i="7"/>
  <c r="AL248" i="7"/>
  <c r="AL249" i="7"/>
  <c r="AL250" i="7"/>
  <c r="AL251" i="7"/>
  <c r="AL252" i="7"/>
  <c r="AL168" i="3"/>
  <c r="AC263" i="2"/>
  <c r="AC264" i="2"/>
  <c r="AC265" i="2"/>
  <c r="AC266" i="2"/>
  <c r="AC267" i="2"/>
  <c r="AC268" i="2"/>
  <c r="AC269" i="2"/>
  <c r="AC270" i="2"/>
  <c r="AC271" i="2"/>
  <c r="AC272" i="2"/>
  <c r="AB264" i="2"/>
  <c r="AB265" i="2"/>
  <c r="AB266" i="2"/>
  <c r="AB267" i="2"/>
  <c r="AB268" i="2"/>
  <c r="AB269" i="2"/>
  <c r="AB270" i="2"/>
  <c r="AB271" i="2"/>
  <c r="AB272" i="2"/>
  <c r="AB263" i="2"/>
  <c r="AI249" i="2"/>
  <c r="AI250" i="2"/>
  <c r="AI251" i="2"/>
  <c r="AI252" i="2"/>
  <c r="AI253" i="2"/>
  <c r="AI254" i="2"/>
  <c r="AI255" i="2"/>
  <c r="AI256" i="2"/>
  <c r="AI257" i="2"/>
  <c r="AI258" i="2"/>
  <c r="AG249" i="2"/>
  <c r="AG250" i="2"/>
  <c r="AG251" i="2"/>
  <c r="AG252" i="2"/>
  <c r="AG253" i="2"/>
  <c r="AG254" i="2"/>
  <c r="AG255" i="2"/>
  <c r="AG256" i="2"/>
  <c r="AG257" i="2"/>
  <c r="AG258" i="2"/>
  <c r="AD249" i="2"/>
  <c r="AD250" i="2"/>
  <c r="AD251" i="2"/>
  <c r="AD252" i="2"/>
  <c r="AD253" i="2"/>
  <c r="AD254" i="2"/>
  <c r="AD255" i="2"/>
  <c r="AD256" i="2"/>
  <c r="AD257" i="2"/>
  <c r="AD258" i="2"/>
  <c r="AB249" i="2"/>
  <c r="AB250" i="2"/>
  <c r="AB251" i="2"/>
  <c r="AB252" i="2"/>
  <c r="AB253" i="2"/>
  <c r="AB254" i="2"/>
  <c r="AB255" i="2"/>
  <c r="AB256" i="2"/>
  <c r="AB257" i="2"/>
  <c r="AB258" i="2"/>
  <c r="X249" i="2"/>
  <c r="X250" i="2"/>
  <c r="X251" i="2"/>
  <c r="X252" i="2"/>
  <c r="X253" i="2"/>
  <c r="X254" i="2"/>
  <c r="X255" i="2"/>
  <c r="X256" i="2"/>
  <c r="X257" i="2"/>
  <c r="X258" i="2"/>
  <c r="T249" i="2"/>
  <c r="T250" i="2"/>
  <c r="T251" i="2"/>
  <c r="T252" i="2"/>
  <c r="T253" i="2"/>
  <c r="T254" i="2"/>
  <c r="T255" i="2"/>
  <c r="T256" i="2"/>
  <c r="T257" i="2"/>
  <c r="T258" i="2"/>
  <c r="R249" i="2"/>
  <c r="R250" i="2"/>
  <c r="R251" i="2"/>
  <c r="R252" i="2"/>
  <c r="R253" i="2"/>
  <c r="R254" i="2"/>
  <c r="R255" i="2"/>
  <c r="R256" i="2"/>
  <c r="R257" i="2"/>
  <c r="R258" i="2"/>
  <c r="O249" i="2"/>
  <c r="O250" i="2"/>
  <c r="O251" i="2"/>
  <c r="O252" i="2"/>
  <c r="O253" i="2"/>
  <c r="O254" i="2"/>
  <c r="O255" i="2"/>
  <c r="O256" i="2"/>
  <c r="O257" i="2"/>
  <c r="O258" i="2"/>
  <c r="M249" i="2"/>
  <c r="M250" i="2"/>
  <c r="M251" i="2"/>
  <c r="M252" i="2"/>
  <c r="M253" i="2"/>
  <c r="M254" i="2"/>
  <c r="M255" i="2"/>
  <c r="M256" i="2"/>
  <c r="M257" i="2"/>
  <c r="M258" i="2"/>
  <c r="I249" i="2"/>
  <c r="I250" i="2"/>
  <c r="I251" i="2"/>
  <c r="I252" i="2"/>
  <c r="I253" i="2"/>
  <c r="I254" i="2"/>
  <c r="I255" i="2"/>
  <c r="I256" i="2"/>
  <c r="I257" i="2"/>
  <c r="I258" i="2"/>
  <c r="U34" i="2"/>
  <c r="U20" i="2"/>
  <c r="U148" i="2"/>
  <c r="U230" i="2"/>
  <c r="U178" i="2"/>
  <c r="U102" i="2"/>
  <c r="U35" i="2"/>
  <c r="U32" i="2"/>
  <c r="U7" i="2"/>
  <c r="U17" i="2"/>
  <c r="U226" i="2"/>
  <c r="U62" i="2"/>
  <c r="U73" i="2"/>
  <c r="U9" i="2"/>
  <c r="U10" i="2"/>
  <c r="U43" i="2"/>
  <c r="U11" i="2"/>
  <c r="U8" i="2"/>
  <c r="U113" i="2"/>
  <c r="U12" i="2"/>
  <c r="U36" i="2"/>
  <c r="U23" i="2"/>
  <c r="U209" i="2"/>
  <c r="U13" i="2"/>
  <c r="U16" i="2"/>
  <c r="U6" i="2"/>
  <c r="U44" i="2"/>
  <c r="U18" i="2"/>
  <c r="U14" i="2"/>
  <c r="U167" i="2"/>
  <c r="U19" i="2"/>
  <c r="U21" i="2"/>
  <c r="U168" i="2"/>
  <c r="U22" i="2"/>
  <c r="U179" i="2"/>
  <c r="U24" i="2"/>
  <c r="U76" i="2"/>
  <c r="U5" i="2"/>
  <c r="U30" i="2"/>
  <c r="U59" i="2"/>
  <c r="U189" i="2"/>
  <c r="U196" i="2"/>
  <c r="U200" i="2"/>
  <c r="U203" i="2"/>
  <c r="U42" i="2"/>
  <c r="U33" i="2"/>
  <c r="U15" i="2"/>
  <c r="U54" i="2"/>
  <c r="U37" i="2"/>
  <c r="U233" i="2"/>
  <c r="U48" i="2"/>
  <c r="U40" i="2"/>
  <c r="U29" i="2"/>
  <c r="U25" i="2"/>
  <c r="U68" i="2"/>
  <c r="U111" i="2"/>
  <c r="U38" i="2"/>
  <c r="U112" i="2"/>
  <c r="U28" i="2"/>
  <c r="U71" i="2"/>
  <c r="U107" i="2"/>
  <c r="U94" i="2"/>
  <c r="U108" i="2"/>
  <c r="U46" i="2"/>
  <c r="U41" i="2"/>
  <c r="U87" i="2"/>
  <c r="U55" i="2"/>
  <c r="U51" i="2"/>
  <c r="U52" i="2"/>
  <c r="U53" i="2"/>
  <c r="U63" i="2"/>
  <c r="U26" i="2"/>
  <c r="U74" i="2"/>
  <c r="U49" i="2"/>
  <c r="U50" i="2"/>
  <c r="U138" i="2"/>
  <c r="U47" i="2"/>
  <c r="U131" i="2"/>
  <c r="U27" i="2"/>
  <c r="U57" i="2"/>
  <c r="U58" i="2"/>
  <c r="U133" i="2"/>
  <c r="U180" i="2"/>
  <c r="U169" i="2"/>
  <c r="U181" i="2"/>
  <c r="U56" i="2"/>
  <c r="U160" i="2"/>
  <c r="U45" i="2"/>
  <c r="U60" i="2"/>
  <c r="U77" i="2"/>
  <c r="U100" i="2"/>
  <c r="U88" i="2"/>
  <c r="U82" i="2"/>
  <c r="U83" i="2"/>
  <c r="U89" i="2"/>
  <c r="U72" i="2"/>
  <c r="U109" i="2"/>
  <c r="U103" i="2"/>
  <c r="U90" i="2"/>
  <c r="U64" i="2"/>
  <c r="U61" i="2"/>
  <c r="U78" i="2"/>
  <c r="U75" i="2"/>
  <c r="U84" i="2"/>
  <c r="U85" i="2"/>
  <c r="U79" i="2"/>
  <c r="U80" i="2"/>
  <c r="U214" i="2"/>
  <c r="U217" i="2"/>
  <c r="U153" i="2"/>
  <c r="U67" i="2"/>
  <c r="U81" i="2"/>
  <c r="U86" i="2"/>
  <c r="U188" i="2"/>
  <c r="U187" i="2"/>
  <c r="U194" i="2"/>
  <c r="U95" i="2"/>
  <c r="U91" i="2"/>
  <c r="U139" i="2"/>
  <c r="U104" i="2"/>
  <c r="U222" i="2"/>
  <c r="U125" i="2"/>
  <c r="U96" i="2"/>
  <c r="U99" i="2"/>
  <c r="U69" i="2"/>
  <c r="U114" i="2"/>
  <c r="U118" i="2"/>
  <c r="U236" i="2"/>
  <c r="U128" i="2"/>
  <c r="U126" i="2"/>
  <c r="U129" i="2"/>
  <c r="U39" i="2"/>
  <c r="U105" i="2"/>
  <c r="U92" i="2"/>
  <c r="U110" i="2"/>
  <c r="U97" i="2"/>
  <c r="U106" i="2"/>
  <c r="U152" i="2"/>
  <c r="U210" i="2"/>
  <c r="U70" i="2"/>
  <c r="U93" i="2"/>
  <c r="U31" i="2"/>
  <c r="U66" i="2"/>
  <c r="U220" i="2"/>
  <c r="U115" i="2"/>
  <c r="U170" i="2"/>
  <c r="U225" i="2"/>
  <c r="U182" i="2"/>
  <c r="U117" i="2"/>
  <c r="U116" i="2"/>
  <c r="U156" i="2"/>
  <c r="U119" i="2"/>
  <c r="U120" i="2"/>
  <c r="U135" i="2"/>
  <c r="U155" i="2"/>
  <c r="U98" i="2"/>
  <c r="U122" i="2"/>
  <c r="U134" i="2"/>
  <c r="U121" i="2"/>
  <c r="U240" i="2"/>
  <c r="U137" i="2"/>
  <c r="U149" i="2"/>
  <c r="U140" i="2"/>
  <c r="U101" i="2"/>
  <c r="U65" i="2"/>
  <c r="U204" i="2"/>
  <c r="U127" i="2"/>
  <c r="U195" i="2"/>
  <c r="U132" i="2"/>
  <c r="U193" i="2"/>
  <c r="U197" i="2"/>
  <c r="U123" i="2"/>
  <c r="U136" i="2"/>
  <c r="U208" i="2"/>
  <c r="U150" i="2"/>
  <c r="U141" i="2"/>
  <c r="U142" i="2"/>
  <c r="U151" i="2"/>
  <c r="U124" i="2"/>
  <c r="U183" i="2"/>
  <c r="U172" i="2"/>
  <c r="U145" i="2"/>
  <c r="U173" i="2"/>
  <c r="U174" i="2"/>
  <c r="U175" i="2"/>
  <c r="U164" i="2"/>
  <c r="U163" i="2"/>
  <c r="U165" i="2"/>
  <c r="U146" i="2"/>
  <c r="U199" i="2"/>
  <c r="U154" i="2"/>
  <c r="U144" i="2"/>
  <c r="U190" i="2"/>
  <c r="U157" i="2"/>
  <c r="U147" i="2"/>
  <c r="U176" i="2"/>
  <c r="U184" i="2"/>
  <c r="U161" i="2"/>
  <c r="U143" i="2"/>
  <c r="U186" i="2"/>
  <c r="U192" i="2"/>
  <c r="U166" i="2"/>
  <c r="U215" i="2"/>
  <c r="U185" i="2"/>
  <c r="U198" i="2"/>
  <c r="U216" i="2"/>
  <c r="U171" i="2"/>
  <c r="U159" i="2"/>
  <c r="U211" i="2"/>
  <c r="U207" i="2"/>
  <c r="U201" i="2"/>
  <c r="U202" i="2"/>
  <c r="U158" i="2"/>
  <c r="U223" i="2"/>
  <c r="U162" i="2"/>
  <c r="U228" i="2"/>
  <c r="U234" i="2"/>
  <c r="U130" i="2"/>
  <c r="U191" i="2"/>
  <c r="U212" i="2"/>
  <c r="U231" i="2"/>
  <c r="U205" i="2"/>
  <c r="U206" i="2"/>
  <c r="U241" i="2"/>
  <c r="U219" i="2"/>
  <c r="U221" i="2"/>
  <c r="U177" i="2"/>
  <c r="U213" i="2"/>
  <c r="U218" i="2"/>
  <c r="U232" i="2"/>
  <c r="U227" i="2"/>
  <c r="U237" i="2"/>
  <c r="U238" i="2"/>
  <c r="U229" i="2"/>
  <c r="U224" i="2"/>
  <c r="U242" i="2"/>
  <c r="U235" i="2"/>
  <c r="U239" i="2"/>
  <c r="U243" i="2"/>
  <c r="AL72" i="3"/>
  <c r="AL152" i="3"/>
  <c r="AL176" i="3"/>
  <c r="AL197" i="3"/>
  <c r="AL154" i="3"/>
  <c r="AL172" i="3"/>
  <c r="AL127" i="3"/>
  <c r="AL145" i="3"/>
  <c r="AL69" i="3"/>
  <c r="AL204" i="3"/>
  <c r="AL78" i="3"/>
  <c r="AL222" i="3"/>
  <c r="AL36" i="3"/>
  <c r="AL189" i="3"/>
  <c r="AL109" i="3"/>
  <c r="AL174" i="3"/>
  <c r="AL108" i="3"/>
  <c r="AL192" i="3"/>
  <c r="AL26" i="3"/>
  <c r="AL216" i="3"/>
  <c r="AL221" i="3"/>
  <c r="AL52" i="3"/>
  <c r="AL23" i="3"/>
  <c r="AL231" i="3"/>
  <c r="AL56" i="3"/>
  <c r="AL193" i="3"/>
  <c r="AL61" i="3"/>
  <c r="AL104" i="3"/>
  <c r="AL31" i="3"/>
  <c r="AL207" i="3"/>
  <c r="AL86" i="3"/>
  <c r="AL153" i="3"/>
  <c r="AL166" i="3"/>
  <c r="AL186" i="3"/>
  <c r="AL190" i="3"/>
  <c r="AL89" i="3"/>
  <c r="AL131" i="3"/>
  <c r="AL164" i="3"/>
  <c r="AL35" i="3"/>
  <c r="AL80" i="3"/>
  <c r="AL142" i="3"/>
  <c r="AL159" i="3"/>
  <c r="AL162" i="3"/>
  <c r="AL208" i="3"/>
  <c r="AL229" i="3"/>
  <c r="AL238" i="3"/>
  <c r="AL74" i="3"/>
  <c r="AL102" i="3"/>
  <c r="AL64" i="3"/>
  <c r="AL68" i="3"/>
  <c r="AL81" i="3"/>
  <c r="AL156" i="3"/>
  <c r="AL32" i="3"/>
  <c r="AL54" i="3"/>
  <c r="AL63" i="3"/>
  <c r="AL136" i="3"/>
  <c r="AL234" i="3"/>
  <c r="AL99" i="3"/>
  <c r="AL128" i="3"/>
  <c r="AL170" i="3"/>
  <c r="AL226" i="3"/>
  <c r="AL34" i="3"/>
  <c r="AL171" i="3"/>
  <c r="AL47" i="3"/>
  <c r="AL82" i="3"/>
  <c r="AL181" i="3"/>
  <c r="AL38" i="3"/>
  <c r="AL117" i="3"/>
  <c r="AL133" i="3"/>
  <c r="AL157" i="3"/>
  <c r="AL177" i="3"/>
  <c r="AL191" i="3"/>
  <c r="AL201" i="3"/>
  <c r="AL169" i="3"/>
  <c r="AL13" i="3"/>
  <c r="AL25" i="3"/>
  <c r="AL138" i="3"/>
  <c r="AL144" i="3"/>
  <c r="AL158" i="3"/>
  <c r="AL184" i="3"/>
  <c r="AL39" i="3"/>
  <c r="AL73" i="3"/>
  <c r="AL100" i="3"/>
  <c r="AL116" i="3"/>
  <c r="AL123" i="3"/>
  <c r="AL240" i="3"/>
  <c r="AL51" i="3"/>
  <c r="AL53" i="3"/>
  <c r="AL62" i="3"/>
  <c r="AL70" i="3"/>
  <c r="AL110" i="3"/>
  <c r="AL149" i="3"/>
  <c r="AL147" i="3"/>
  <c r="AL187" i="3"/>
  <c r="AL194" i="3"/>
  <c r="AL196" i="3"/>
  <c r="AL214" i="3"/>
  <c r="AL195" i="3"/>
  <c r="AL236" i="3"/>
  <c r="AL20" i="3"/>
  <c r="AL41" i="3"/>
  <c r="AL58" i="3"/>
  <c r="AL59" i="3"/>
  <c r="AL96" i="3"/>
  <c r="AL173" i="3"/>
  <c r="AL178" i="3"/>
  <c r="AL185" i="3"/>
  <c r="AL188" i="3"/>
  <c r="AL200" i="3"/>
  <c r="AL17" i="3"/>
  <c r="AL45" i="3"/>
  <c r="AL93" i="3"/>
  <c r="AL106" i="3"/>
  <c r="AL107" i="3"/>
  <c r="AL141" i="3"/>
  <c r="AL151" i="3"/>
  <c r="AL124" i="3"/>
  <c r="AL211" i="3"/>
  <c r="AL228" i="3"/>
  <c r="AL92" i="3"/>
  <c r="AL87" i="3"/>
  <c r="AL18" i="3"/>
  <c r="AL16" i="3"/>
  <c r="AL60" i="3"/>
  <c r="AL120" i="3"/>
  <c r="AL161" i="3"/>
  <c r="AL27" i="3"/>
  <c r="AL43" i="3"/>
  <c r="AL71" i="3"/>
  <c r="AL77" i="3"/>
  <c r="AL126" i="3"/>
  <c r="AL179" i="3"/>
  <c r="AL198" i="3"/>
  <c r="AL237" i="3"/>
  <c r="AL24" i="3"/>
  <c r="AL29" i="3"/>
  <c r="AL19" i="3"/>
  <c r="AL148" i="3"/>
  <c r="AL150" i="3"/>
  <c r="AL167" i="3"/>
  <c r="AL175" i="3"/>
  <c r="AL225" i="3"/>
  <c r="AL65" i="3"/>
  <c r="AL90" i="3"/>
  <c r="AL243" i="3"/>
  <c r="AL115" i="3"/>
  <c r="AL122" i="3"/>
  <c r="AL137" i="3"/>
  <c r="AL28" i="3"/>
  <c r="AL67" i="3"/>
  <c r="AL94" i="3"/>
  <c r="AL105" i="3"/>
  <c r="AL203" i="3"/>
  <c r="AL205" i="3"/>
  <c r="AL239" i="3"/>
  <c r="AL97" i="3"/>
  <c r="AL112" i="3"/>
  <c r="AL224" i="3"/>
  <c r="AL48" i="3"/>
  <c r="AL206" i="3"/>
  <c r="AL248" i="3"/>
  <c r="AL22" i="3"/>
  <c r="AL101" i="3"/>
  <c r="AL84" i="3"/>
  <c r="AL223" i="3"/>
  <c r="AL245" i="3"/>
  <c r="AL40" i="3"/>
  <c r="AL57" i="3"/>
  <c r="AL83" i="3"/>
  <c r="AL247" i="3"/>
  <c r="AL50" i="3"/>
  <c r="AL165" i="3"/>
  <c r="AL182" i="3"/>
  <c r="AL249" i="3"/>
  <c r="AL44" i="3"/>
  <c r="AL75" i="3"/>
  <c r="AL121" i="3"/>
  <c r="AL183" i="3"/>
  <c r="AL76" i="3"/>
  <c r="AL95" i="3"/>
  <c r="AL218" i="3"/>
  <c r="AL180" i="3"/>
  <c r="AL209" i="3"/>
  <c r="AL155" i="3"/>
  <c r="AL213" i="3"/>
  <c r="AL227" i="3"/>
  <c r="AL21" i="3"/>
  <c r="AL37" i="3"/>
  <c r="AL42" i="3"/>
  <c r="AL103" i="3"/>
  <c r="AL113" i="3"/>
  <c r="AL134" i="3"/>
  <c r="AL210" i="3"/>
  <c r="AL49" i="3"/>
  <c r="AL139" i="3"/>
  <c r="AL242" i="3"/>
  <c r="AL230" i="3"/>
  <c r="AL132" i="3"/>
  <c r="AL135" i="3"/>
  <c r="AL220" i="3"/>
  <c r="AL14" i="3"/>
  <c r="AL118" i="3"/>
  <c r="AL33" i="3"/>
  <c r="AL91" i="3"/>
  <c r="AL125" i="3"/>
  <c r="AL160" i="3"/>
  <c r="AL235" i="3"/>
  <c r="AL88" i="3"/>
  <c r="AL30" i="3"/>
  <c r="AL66" i="3"/>
  <c r="AL199" i="3"/>
  <c r="AL250" i="3"/>
  <c r="AL217" i="3"/>
  <c r="AL79" i="3"/>
  <c r="AL114" i="3"/>
  <c r="AL55" i="3"/>
  <c r="AL244" i="3"/>
  <c r="AL119" i="3"/>
  <c r="AL246" i="3"/>
  <c r="AL146" i="3"/>
  <c r="AL85" i="3"/>
  <c r="AL15" i="3"/>
  <c r="AL232" i="3"/>
  <c r="AL111" i="3"/>
  <c r="AL212" i="3"/>
  <c r="AL98" i="3"/>
  <c r="AL129" i="3"/>
  <c r="AL130" i="3"/>
  <c r="AL143" i="3"/>
  <c r="AL140" i="3"/>
  <c r="AL46" i="3"/>
  <c r="AL202" i="3"/>
  <c r="AL215" i="3"/>
  <c r="AL219" i="3"/>
  <c r="AL233" i="3"/>
  <c r="AL241" i="3"/>
  <c r="AL163" i="3"/>
  <c r="BA8" i="7" l="1"/>
  <c r="BA11" i="7"/>
  <c r="AR250" i="7"/>
  <c r="AR154" i="7"/>
  <c r="Q5" i="7"/>
  <c r="AR94" i="7"/>
  <c r="AR166" i="7"/>
  <c r="AR190" i="7"/>
  <c r="AR202" i="7"/>
  <c r="AR214" i="7"/>
  <c r="AR178" i="7"/>
  <c r="AR226" i="7"/>
  <c r="AR238" i="7"/>
  <c r="AR15" i="7"/>
  <c r="AR130" i="7"/>
  <c r="AR46" i="7"/>
  <c r="AR249" i="7"/>
  <c r="AR237" i="7"/>
  <c r="AR225" i="7"/>
  <c r="AR213" i="7"/>
  <c r="AR201" i="7"/>
  <c r="AR189" i="7"/>
  <c r="AR177" i="7"/>
  <c r="AR165" i="7"/>
  <c r="AR153" i="7"/>
  <c r="AR141" i="7"/>
  <c r="AR129" i="7"/>
  <c r="AR117" i="7"/>
  <c r="AR105" i="7"/>
  <c r="AR93" i="7"/>
  <c r="AR81" i="7"/>
  <c r="AR69" i="7"/>
  <c r="AR57" i="7"/>
  <c r="AR45" i="7"/>
  <c r="AR33" i="7"/>
  <c r="AR21" i="7"/>
  <c r="AR70" i="7"/>
  <c r="AR212" i="7"/>
  <c r="AR104" i="7"/>
  <c r="AR247" i="7"/>
  <c r="AR235" i="7"/>
  <c r="AR223" i="7"/>
  <c r="AR211" i="7"/>
  <c r="AR199" i="7"/>
  <c r="AR187" i="7"/>
  <c r="AR175" i="7"/>
  <c r="AR163" i="7"/>
  <c r="AR151" i="7"/>
  <c r="AR139" i="7"/>
  <c r="AR127" i="7"/>
  <c r="AR115" i="7"/>
  <c r="AR103" i="7"/>
  <c r="AR91" i="7"/>
  <c r="AR79" i="7"/>
  <c r="AR67" i="7"/>
  <c r="AR55" i="7"/>
  <c r="AR43" i="7"/>
  <c r="AR31" i="7"/>
  <c r="AR19" i="7"/>
  <c r="AR34" i="7"/>
  <c r="AR236" i="7"/>
  <c r="AR128" i="7"/>
  <c r="AR32" i="7"/>
  <c r="AR246" i="7"/>
  <c r="AR234" i="7"/>
  <c r="AR222" i="7"/>
  <c r="AR210" i="7"/>
  <c r="AR198" i="7"/>
  <c r="AR186" i="7"/>
  <c r="AR174" i="7"/>
  <c r="AR162" i="7"/>
  <c r="AR150" i="7"/>
  <c r="AR138" i="7"/>
  <c r="AR126" i="7"/>
  <c r="AR114" i="7"/>
  <c r="AR102" i="7"/>
  <c r="AR90" i="7"/>
  <c r="AR78" i="7"/>
  <c r="AR66" i="7"/>
  <c r="AR54" i="7"/>
  <c r="AR42" i="7"/>
  <c r="AR30" i="7"/>
  <c r="AR18" i="7"/>
  <c r="AR58" i="7"/>
  <c r="AR188" i="7"/>
  <c r="AR56" i="7"/>
  <c r="AR245" i="7"/>
  <c r="AR233" i="7"/>
  <c r="AR221" i="7"/>
  <c r="AR209" i="7"/>
  <c r="AR197" i="7"/>
  <c r="AR185" i="7"/>
  <c r="AR173" i="7"/>
  <c r="AR161" i="7"/>
  <c r="AR149" i="7"/>
  <c r="AR137" i="7"/>
  <c r="AR125" i="7"/>
  <c r="AR113" i="7"/>
  <c r="AR101" i="7"/>
  <c r="AR89" i="7"/>
  <c r="AR77" i="7"/>
  <c r="AR65" i="7"/>
  <c r="AR53" i="7"/>
  <c r="AR41" i="7"/>
  <c r="AR29" i="7"/>
  <c r="AR17" i="7"/>
  <c r="AR164" i="7"/>
  <c r="AR20" i="7"/>
  <c r="AR244" i="7"/>
  <c r="AR232" i="7"/>
  <c r="AR220" i="7"/>
  <c r="AR208" i="7"/>
  <c r="AR196" i="7"/>
  <c r="AR184" i="7"/>
  <c r="AR172" i="7"/>
  <c r="AR160" i="7"/>
  <c r="AR148" i="7"/>
  <c r="AR136" i="7"/>
  <c r="AR124" i="7"/>
  <c r="AR112" i="7"/>
  <c r="AR100" i="7"/>
  <c r="AR88" i="7"/>
  <c r="AR76" i="7"/>
  <c r="AR64" i="7"/>
  <c r="AR52" i="7"/>
  <c r="AR40" i="7"/>
  <c r="AR28" i="7"/>
  <c r="AR16" i="7"/>
  <c r="AR118" i="7"/>
  <c r="AR224" i="7"/>
  <c r="AR92" i="7"/>
  <c r="AR243" i="7"/>
  <c r="AR231" i="7"/>
  <c r="AR219" i="7"/>
  <c r="AR207" i="7"/>
  <c r="AR195" i="7"/>
  <c r="AR183" i="7"/>
  <c r="AR171" i="7"/>
  <c r="AR159" i="7"/>
  <c r="AR147" i="7"/>
  <c r="AR135" i="7"/>
  <c r="AR123" i="7"/>
  <c r="AR111" i="7"/>
  <c r="AR99" i="7"/>
  <c r="AR87" i="7"/>
  <c r="AR75" i="7"/>
  <c r="AR63" i="7"/>
  <c r="AR51" i="7"/>
  <c r="AR39" i="7"/>
  <c r="AR27" i="7"/>
  <c r="AR82" i="7"/>
  <c r="AR248" i="7"/>
  <c r="AR140" i="7"/>
  <c r="AR68" i="7"/>
  <c r="AR242" i="7"/>
  <c r="AR230" i="7"/>
  <c r="AR218" i="7"/>
  <c r="AR206" i="7"/>
  <c r="AR194" i="7"/>
  <c r="AR182" i="7"/>
  <c r="AR170" i="7"/>
  <c r="AR158" i="7"/>
  <c r="AR146" i="7"/>
  <c r="AR134" i="7"/>
  <c r="AR122" i="7"/>
  <c r="AR110" i="7"/>
  <c r="AR98" i="7"/>
  <c r="AR86" i="7"/>
  <c r="AR74" i="7"/>
  <c r="AR62" i="7"/>
  <c r="AR50" i="7"/>
  <c r="AR38" i="7"/>
  <c r="AR26" i="7"/>
  <c r="AR22" i="7"/>
  <c r="AR200" i="7"/>
  <c r="AR116" i="7"/>
  <c r="AR241" i="7"/>
  <c r="AR229" i="7"/>
  <c r="AR217" i="7"/>
  <c r="AR205" i="7"/>
  <c r="AR193" i="7"/>
  <c r="AR181" i="7"/>
  <c r="AR169" i="7"/>
  <c r="AR157" i="7"/>
  <c r="AR145" i="7"/>
  <c r="AR133" i="7"/>
  <c r="AR121" i="7"/>
  <c r="AR109" i="7"/>
  <c r="AR97" i="7"/>
  <c r="AR85" i="7"/>
  <c r="AR73" i="7"/>
  <c r="AR61" i="7"/>
  <c r="AR49" i="7"/>
  <c r="AR37" i="7"/>
  <c r="AR25" i="7"/>
  <c r="AR142" i="7"/>
  <c r="AR152" i="7"/>
  <c r="AR44" i="7"/>
  <c r="AR252" i="7"/>
  <c r="AR240" i="7"/>
  <c r="AR228" i="7"/>
  <c r="AR216" i="7"/>
  <c r="AR204" i="7"/>
  <c r="AR192" i="7"/>
  <c r="AR180" i="7"/>
  <c r="AR168" i="7"/>
  <c r="AR156" i="7"/>
  <c r="AR144" i="7"/>
  <c r="AR132" i="7"/>
  <c r="AR120" i="7"/>
  <c r="AR108" i="7"/>
  <c r="AR96" i="7"/>
  <c r="AR84" i="7"/>
  <c r="AR72" i="7"/>
  <c r="AR60" i="7"/>
  <c r="AR48" i="7"/>
  <c r="AR36" i="7"/>
  <c r="AR24" i="7"/>
  <c r="AR106" i="7"/>
  <c r="AR176" i="7"/>
  <c r="AR80" i="7"/>
  <c r="AR251" i="7"/>
  <c r="AR239" i="7"/>
  <c r="AR227" i="7"/>
  <c r="AR215" i="7"/>
  <c r="AR203" i="7"/>
  <c r="AR191" i="7"/>
  <c r="AR179" i="7"/>
  <c r="AR167" i="7"/>
  <c r="AR155" i="7"/>
  <c r="AR143" i="7"/>
  <c r="AR131" i="7"/>
  <c r="AR119" i="7"/>
  <c r="AR107" i="7"/>
  <c r="AR95" i="7"/>
  <c r="AR83" i="7"/>
  <c r="AR71" i="7"/>
  <c r="AR59" i="7"/>
  <c r="AR47" i="7"/>
  <c r="AR35" i="7"/>
  <c r="AR23" i="7"/>
  <c r="P5" i="7"/>
  <c r="S6" i="2"/>
  <c r="T10" i="2"/>
  <c r="S182" i="2"/>
  <c r="T198" i="2"/>
  <c r="T52" i="2"/>
  <c r="S37" i="2"/>
  <c r="T31" i="2"/>
  <c r="T161" i="2"/>
  <c r="T146" i="2"/>
  <c r="T123" i="2"/>
  <c r="T231" i="2"/>
  <c r="T138" i="2"/>
  <c r="T176" i="2"/>
  <c r="T82" i="2"/>
  <c r="T226" i="2"/>
  <c r="T78" i="2"/>
  <c r="T148" i="2"/>
  <c r="T182" i="2"/>
  <c r="T38" i="2"/>
  <c r="T201" i="2"/>
  <c r="T74" i="2"/>
  <c r="T132" i="2"/>
  <c r="T51" i="2"/>
  <c r="T92" i="2"/>
  <c r="T219" i="2"/>
  <c r="T162" i="2"/>
  <c r="S39" i="2"/>
  <c r="S69" i="2"/>
  <c r="S125" i="2"/>
  <c r="S220" i="2"/>
  <c r="S157" i="2"/>
  <c r="S41" i="2"/>
  <c r="S175" i="2"/>
  <c r="S133" i="2"/>
  <c r="S192" i="2"/>
  <c r="S77" i="2"/>
  <c r="S238" i="2"/>
  <c r="S236" i="2"/>
  <c r="S179" i="2"/>
  <c r="S163" i="2"/>
  <c r="S29" i="2"/>
  <c r="S225" i="2"/>
  <c r="S168" i="2"/>
  <c r="S61" i="2"/>
  <c r="S144" i="2"/>
  <c r="S124" i="2"/>
  <c r="T232" i="2"/>
  <c r="T171" i="2"/>
  <c r="S123" i="2"/>
  <c r="S74" i="2"/>
  <c r="T9" i="2"/>
  <c r="T12" i="2"/>
  <c r="S154" i="2"/>
  <c r="S240" i="2"/>
  <c r="T39" i="2"/>
  <c r="T145" i="2"/>
  <c r="T101" i="2"/>
  <c r="T122" i="2"/>
  <c r="T207" i="2"/>
  <c r="T63" i="2"/>
  <c r="T154" i="2"/>
  <c r="T56" i="2"/>
  <c r="T166" i="2"/>
  <c r="T109" i="2"/>
  <c r="T243" i="2"/>
  <c r="T115" i="2"/>
  <c r="T37" i="2"/>
  <c r="T211" i="2"/>
  <c r="T46" i="2"/>
  <c r="T240" i="2"/>
  <c r="T233" i="2"/>
  <c r="T91" i="2"/>
  <c r="T159" i="2"/>
  <c r="T190" i="2"/>
  <c r="S130" i="2"/>
  <c r="S27" i="2"/>
  <c r="S222" i="2"/>
  <c r="S99" i="2"/>
  <c r="S142" i="2"/>
  <c r="S94" i="2"/>
  <c r="S174" i="2"/>
  <c r="S55" i="2"/>
  <c r="S165" i="2"/>
  <c r="S50" i="2"/>
  <c r="S237" i="2"/>
  <c r="S114" i="2"/>
  <c r="S22" i="2"/>
  <c r="S127" i="2"/>
  <c r="S200" i="2"/>
  <c r="S170" i="2"/>
  <c r="S167" i="2"/>
  <c r="S90" i="2"/>
  <c r="S208" i="2"/>
  <c r="S70" i="2"/>
  <c r="T216" i="2"/>
  <c r="T23" i="2"/>
  <c r="S138" i="2"/>
  <c r="S51" i="2"/>
  <c r="T135" i="2"/>
  <c r="S115" i="2"/>
  <c r="T6" i="2"/>
  <c r="T69" i="2"/>
  <c r="T125" i="2"/>
  <c r="T220" i="2"/>
  <c r="T157" i="2"/>
  <c r="T41" i="2"/>
  <c r="T175" i="2"/>
  <c r="T133" i="2"/>
  <c r="T192" i="2"/>
  <c r="T77" i="2"/>
  <c r="T238" i="2"/>
  <c r="T236" i="2"/>
  <c r="T179" i="2"/>
  <c r="T163" i="2"/>
  <c r="T29" i="2"/>
  <c r="T225" i="2"/>
  <c r="T168" i="2"/>
  <c r="T61" i="2"/>
  <c r="T144" i="2"/>
  <c r="T124" i="2"/>
  <c r="S152" i="2"/>
  <c r="S68" i="2"/>
  <c r="S72" i="2"/>
  <c r="S188" i="2"/>
  <c r="S141" i="2"/>
  <c r="S196" i="2"/>
  <c r="S173" i="2"/>
  <c r="S112" i="2"/>
  <c r="S164" i="2"/>
  <c r="S49" i="2"/>
  <c r="S206" i="2"/>
  <c r="S194" i="2"/>
  <c r="S21" i="2"/>
  <c r="S210" i="2"/>
  <c r="S16" i="2"/>
  <c r="S81" i="2"/>
  <c r="S18" i="2"/>
  <c r="S89" i="2"/>
  <c r="S121" i="2"/>
  <c r="S45" i="2"/>
  <c r="T155" i="2"/>
  <c r="S146" i="2"/>
  <c r="S132" i="2"/>
  <c r="T230" i="2"/>
  <c r="S243" i="2"/>
  <c r="T130" i="2"/>
  <c r="T27" i="2"/>
  <c r="T222" i="2"/>
  <c r="T99" i="2"/>
  <c r="T142" i="2"/>
  <c r="T94" i="2"/>
  <c r="T174" i="2"/>
  <c r="T55" i="2"/>
  <c r="T165" i="2"/>
  <c r="T50" i="2"/>
  <c r="T237" i="2"/>
  <c r="T114" i="2"/>
  <c r="T22" i="2"/>
  <c r="T127" i="2"/>
  <c r="T200" i="2"/>
  <c r="T170" i="2"/>
  <c r="T167" i="2"/>
  <c r="T90" i="2"/>
  <c r="T208" i="2"/>
  <c r="T70" i="2"/>
  <c r="S177" i="2"/>
  <c r="S15" i="2"/>
  <c r="S100" i="2"/>
  <c r="S160" i="2"/>
  <c r="S140" i="2"/>
  <c r="S13" i="2"/>
  <c r="S172" i="2"/>
  <c r="S111" i="2"/>
  <c r="S151" i="2"/>
  <c r="S108" i="2"/>
  <c r="S205" i="2"/>
  <c r="S217" i="2"/>
  <c r="S36" i="2"/>
  <c r="S106" i="2"/>
  <c r="S73" i="2"/>
  <c r="S153" i="2"/>
  <c r="S17" i="2"/>
  <c r="S60" i="2"/>
  <c r="S120" i="2"/>
  <c r="S189" i="2"/>
  <c r="T76" i="2"/>
  <c r="T83" i="2"/>
  <c r="T193" i="2"/>
  <c r="S101" i="2"/>
  <c r="S109" i="2"/>
  <c r="S190" i="2"/>
  <c r="T152" i="2"/>
  <c r="T68" i="2"/>
  <c r="T72" i="2"/>
  <c r="T188" i="2"/>
  <c r="T141" i="2"/>
  <c r="T196" i="2"/>
  <c r="T173" i="2"/>
  <c r="T112" i="2"/>
  <c r="T164" i="2"/>
  <c r="T49" i="2"/>
  <c r="T206" i="2"/>
  <c r="T194" i="2"/>
  <c r="T21" i="2"/>
  <c r="T210" i="2"/>
  <c r="T16" i="2"/>
  <c r="T81" i="2"/>
  <c r="T18" i="2"/>
  <c r="T89" i="2"/>
  <c r="T121" i="2"/>
  <c r="T45" i="2"/>
  <c r="S158" i="2"/>
  <c r="S44" i="2"/>
  <c r="S71" i="2"/>
  <c r="S14" i="2"/>
  <c r="S156" i="2"/>
  <c r="S62" i="2"/>
  <c r="S134" i="2"/>
  <c r="S54" i="2"/>
  <c r="S150" i="2"/>
  <c r="S107" i="2"/>
  <c r="S185" i="2"/>
  <c r="S88" i="2"/>
  <c r="S113" i="2"/>
  <c r="S105" i="2"/>
  <c r="S102" i="2"/>
  <c r="S80" i="2"/>
  <c r="S32" i="2"/>
  <c r="S25" i="2"/>
  <c r="S119" i="2"/>
  <c r="S228" i="2"/>
  <c r="T5" i="2"/>
  <c r="T84" i="2"/>
  <c r="T103" i="2"/>
  <c r="T66" i="2"/>
  <c r="S176" i="2"/>
  <c r="S78" i="2"/>
  <c r="S162" i="2"/>
  <c r="T218" i="2"/>
  <c r="T87" i="2"/>
  <c r="S145" i="2"/>
  <c r="S56" i="2"/>
  <c r="S46" i="2"/>
  <c r="T177" i="2"/>
  <c r="T15" i="2"/>
  <c r="T100" i="2"/>
  <c r="T160" i="2"/>
  <c r="T140" i="2"/>
  <c r="T13" i="2"/>
  <c r="T172" i="2"/>
  <c r="T111" i="2"/>
  <c r="T151" i="2"/>
  <c r="T108" i="2"/>
  <c r="T205" i="2"/>
  <c r="T217" i="2"/>
  <c r="T36" i="2"/>
  <c r="T106" i="2"/>
  <c r="T73" i="2"/>
  <c r="T153" i="2"/>
  <c r="T17" i="2"/>
  <c r="T60" i="2"/>
  <c r="T120" i="2"/>
  <c r="T189" i="2"/>
  <c r="S65" i="2"/>
  <c r="S239" i="2"/>
  <c r="S28" i="2"/>
  <c r="S8" i="2"/>
  <c r="S97" i="2"/>
  <c r="S235" i="2"/>
  <c r="S86" i="2"/>
  <c r="S33" i="2"/>
  <c r="S204" i="2"/>
  <c r="S48" i="2"/>
  <c r="S184" i="2"/>
  <c r="S181" i="2"/>
  <c r="S35" i="2"/>
  <c r="S126" i="2"/>
  <c r="S213" i="2"/>
  <c r="S79" i="2"/>
  <c r="S186" i="2"/>
  <c r="S40" i="2"/>
  <c r="S118" i="2"/>
  <c r="S143" i="2"/>
  <c r="T242" i="2"/>
  <c r="T129" i="2"/>
  <c r="T53" i="2"/>
  <c r="T42" i="2"/>
  <c r="S231" i="2"/>
  <c r="S226" i="2"/>
  <c r="S148" i="2"/>
  <c r="S219" i="2"/>
  <c r="T199" i="2"/>
  <c r="T128" i="2"/>
  <c r="T93" i="2"/>
  <c r="S122" i="2"/>
  <c r="S166" i="2"/>
  <c r="S91" i="2"/>
  <c r="T158" i="2"/>
  <c r="T44" i="2"/>
  <c r="T71" i="2"/>
  <c r="T14" i="2"/>
  <c r="T156" i="2"/>
  <c r="T62" i="2"/>
  <c r="T134" i="2"/>
  <c r="T54" i="2"/>
  <c r="T150" i="2"/>
  <c r="T107" i="2"/>
  <c r="T185" i="2"/>
  <c r="T88" i="2"/>
  <c r="T113" i="2"/>
  <c r="T105" i="2"/>
  <c r="T102" i="2"/>
  <c r="T80" i="2"/>
  <c r="T32" i="2"/>
  <c r="T25" i="2"/>
  <c r="T119" i="2"/>
  <c r="T228" i="2"/>
  <c r="S117" i="2"/>
  <c r="S224" i="2"/>
  <c r="S209" i="2"/>
  <c r="S43" i="2"/>
  <c r="S96" i="2"/>
  <c r="S227" i="2"/>
  <c r="S214" i="2"/>
  <c r="S19" i="2"/>
  <c r="S149" i="2"/>
  <c r="S203" i="2"/>
  <c r="S183" i="2"/>
  <c r="S180" i="2"/>
  <c r="S178" i="2"/>
  <c r="S104" i="2"/>
  <c r="S241" i="2"/>
  <c r="S169" i="2"/>
  <c r="S195" i="2"/>
  <c r="S59" i="2"/>
  <c r="S187" i="2"/>
  <c r="S197" i="2"/>
  <c r="T57" i="2"/>
  <c r="S38" i="2"/>
  <c r="T221" i="2"/>
  <c r="T47" i="2"/>
  <c r="S207" i="2"/>
  <c r="S159" i="2"/>
  <c r="T65" i="2"/>
  <c r="T239" i="2"/>
  <c r="T28" i="2"/>
  <c r="T8" i="2"/>
  <c r="T97" i="2"/>
  <c r="T235" i="2"/>
  <c r="T86" i="2"/>
  <c r="T33" i="2"/>
  <c r="T204" i="2"/>
  <c r="T48" i="2"/>
  <c r="T184" i="2"/>
  <c r="T181" i="2"/>
  <c r="T35" i="2"/>
  <c r="T126" i="2"/>
  <c r="T213" i="2"/>
  <c r="T79" i="2"/>
  <c r="T186" i="2"/>
  <c r="T40" i="2"/>
  <c r="T118" i="2"/>
  <c r="T143" i="2"/>
  <c r="S26" i="2"/>
  <c r="S223" i="2"/>
  <c r="S229" i="2"/>
  <c r="S7" i="2"/>
  <c r="S139" i="2"/>
  <c r="S234" i="2"/>
  <c r="S85" i="2"/>
  <c r="S11" i="2"/>
  <c r="S110" i="2"/>
  <c r="S30" i="2"/>
  <c r="S136" i="2"/>
  <c r="S58" i="2"/>
  <c r="S20" i="2"/>
  <c r="S75" i="2"/>
  <c r="S212" i="2"/>
  <c r="S131" i="2"/>
  <c r="S137" i="2"/>
  <c r="S24" i="2"/>
  <c r="S67" i="2"/>
  <c r="S98" i="2"/>
  <c r="T147" i="2"/>
  <c r="T116" i="2"/>
  <c r="S201" i="2"/>
  <c r="T64" i="2"/>
  <c r="T191" i="2"/>
  <c r="S211" i="2"/>
  <c r="T117" i="2"/>
  <c r="T224" i="2"/>
  <c r="T209" i="2"/>
  <c r="T43" i="2"/>
  <c r="T96" i="2"/>
  <c r="T227" i="2"/>
  <c r="T214" i="2"/>
  <c r="T19" i="2"/>
  <c r="T149" i="2"/>
  <c r="T203" i="2"/>
  <c r="T183" i="2"/>
  <c r="T180" i="2"/>
  <c r="T178" i="2"/>
  <c r="T104" i="2"/>
  <c r="T241" i="2"/>
  <c r="T169" i="2"/>
  <c r="T195" i="2"/>
  <c r="T59" i="2"/>
  <c r="T187" i="2"/>
  <c r="T197" i="2"/>
  <c r="S5" i="2"/>
  <c r="S147" i="2"/>
  <c r="S232" i="2"/>
  <c r="S242" i="2"/>
  <c r="S95" i="2"/>
  <c r="S216" i="2"/>
  <c r="S84" i="2"/>
  <c r="S10" i="2"/>
  <c r="S129" i="2"/>
  <c r="S76" i="2"/>
  <c r="S155" i="2"/>
  <c r="S57" i="2"/>
  <c r="S34" i="2"/>
  <c r="S103" i="2"/>
  <c r="S171" i="2"/>
  <c r="S53" i="2"/>
  <c r="S116" i="2"/>
  <c r="S23" i="2"/>
  <c r="S42" i="2"/>
  <c r="S66" i="2"/>
  <c r="T95" i="2"/>
  <c r="T34" i="2"/>
  <c r="S161" i="2"/>
  <c r="S82" i="2"/>
  <c r="S92" i="2"/>
  <c r="T215" i="2"/>
  <c r="T202" i="2"/>
  <c r="S31" i="2"/>
  <c r="S63" i="2"/>
  <c r="S233" i="2"/>
  <c r="T26" i="2"/>
  <c r="T223" i="2"/>
  <c r="T229" i="2"/>
  <c r="T7" i="2"/>
  <c r="T139" i="2"/>
  <c r="T234" i="2"/>
  <c r="T85" i="2"/>
  <c r="T11" i="2"/>
  <c r="T110" i="2"/>
  <c r="T30" i="2"/>
  <c r="T136" i="2"/>
  <c r="T58" i="2"/>
  <c r="T20" i="2"/>
  <c r="T75" i="2"/>
  <c r="T212" i="2"/>
  <c r="T131" i="2"/>
  <c r="T137" i="2"/>
  <c r="T24" i="2"/>
  <c r="T67" i="2"/>
  <c r="T98" i="2"/>
  <c r="S198" i="2"/>
  <c r="S199" i="2"/>
  <c r="S221" i="2"/>
  <c r="S218" i="2"/>
  <c r="S64" i="2"/>
  <c r="S215" i="2"/>
  <c r="S83" i="2"/>
  <c r="S9" i="2"/>
  <c r="S128" i="2"/>
  <c r="S230" i="2"/>
  <c r="S135" i="2"/>
  <c r="S87" i="2"/>
  <c r="S202" i="2"/>
  <c r="S47" i="2"/>
  <c r="S193" i="2"/>
  <c r="S52" i="2"/>
  <c r="S93" i="2"/>
  <c r="S12" i="2"/>
  <c r="S191" i="2"/>
  <c r="BB92" i="7" l="1"/>
  <c r="BB63" i="7"/>
  <c r="BB75" i="7"/>
  <c r="BB87" i="7"/>
  <c r="BB99" i="7"/>
  <c r="BC99" i="7" s="1"/>
  <c r="BB93" i="7"/>
  <c r="BB64" i="7"/>
  <c r="BB76" i="7"/>
  <c r="BB88" i="7"/>
  <c r="BB94" i="7"/>
  <c r="BB65" i="7"/>
  <c r="BB77" i="7"/>
  <c r="BB89" i="7"/>
  <c r="BB95" i="7"/>
  <c r="BB66" i="7"/>
  <c r="BB78" i="7"/>
  <c r="BB90" i="7"/>
  <c r="BB96" i="7"/>
  <c r="BC96" i="7" s="1"/>
  <c r="BB67" i="7"/>
  <c r="BB79" i="7"/>
  <c r="BB91" i="7"/>
  <c r="BB82" i="7"/>
  <c r="BB97" i="7"/>
  <c r="BC97" i="7" s="1"/>
  <c r="BB68" i="7"/>
  <c r="BB80" i="7"/>
  <c r="BB61" i="7"/>
  <c r="BC61" i="7" s="1"/>
  <c r="BB98" i="7"/>
  <c r="BC98" i="7" s="1"/>
  <c r="BB69" i="7"/>
  <c r="BB81" i="7"/>
  <c r="BB70" i="7"/>
  <c r="BB100" i="7"/>
  <c r="BC100" i="7" s="1"/>
  <c r="BB71" i="7"/>
  <c r="BB83" i="7"/>
  <c r="BB101" i="7"/>
  <c r="BC101" i="7" s="1"/>
  <c r="BB72" i="7"/>
  <c r="BB84" i="7"/>
  <c r="BB73" i="7"/>
  <c r="BB85" i="7"/>
  <c r="BB62" i="7"/>
  <c r="BC62" i="7" s="1"/>
  <c r="BB74" i="7"/>
  <c r="BB86" i="7"/>
  <c r="AP15" i="7"/>
  <c r="AO15" i="7"/>
  <c r="AO27" i="7"/>
  <c r="AO39" i="7"/>
  <c r="AO51" i="7"/>
  <c r="AO63" i="7"/>
  <c r="AO75" i="7"/>
  <c r="AO87" i="7"/>
  <c r="AO99" i="7"/>
  <c r="AO111" i="7"/>
  <c r="AO123" i="7"/>
  <c r="AO135" i="7"/>
  <c r="AO147" i="7"/>
  <c r="AO159" i="7"/>
  <c r="AO171" i="7"/>
  <c r="AO183" i="7"/>
  <c r="AO195" i="7"/>
  <c r="AO207" i="7"/>
  <c r="AO219" i="7"/>
  <c r="AO231" i="7"/>
  <c r="AO243" i="7"/>
  <c r="AO42" i="7"/>
  <c r="AO174" i="7"/>
  <c r="AO246" i="7"/>
  <c r="AO79" i="7"/>
  <c r="AO16" i="7"/>
  <c r="AO28" i="7"/>
  <c r="AO40" i="7"/>
  <c r="AO52" i="7"/>
  <c r="AO64" i="7"/>
  <c r="AO76" i="7"/>
  <c r="AO88" i="7"/>
  <c r="AO100" i="7"/>
  <c r="AO112" i="7"/>
  <c r="AO124" i="7"/>
  <c r="AO136" i="7"/>
  <c r="AO148" i="7"/>
  <c r="AO160" i="7"/>
  <c r="AO172" i="7"/>
  <c r="AO184" i="7"/>
  <c r="AO196" i="7"/>
  <c r="AO208" i="7"/>
  <c r="AO220" i="7"/>
  <c r="AO232" i="7"/>
  <c r="AO244" i="7"/>
  <c r="AO18" i="7"/>
  <c r="AO90" i="7"/>
  <c r="AO126" i="7"/>
  <c r="AO150" i="7"/>
  <c r="AO186" i="7"/>
  <c r="AO210" i="7"/>
  <c r="AO222" i="7"/>
  <c r="AO19" i="7"/>
  <c r="AO103" i="7"/>
  <c r="AO139" i="7"/>
  <c r="AO163" i="7"/>
  <c r="AO199" i="7"/>
  <c r="AO17" i="7"/>
  <c r="AO29" i="7"/>
  <c r="AO41" i="7"/>
  <c r="AO53" i="7"/>
  <c r="AO65" i="7"/>
  <c r="AO77" i="7"/>
  <c r="AO89" i="7"/>
  <c r="AO101" i="7"/>
  <c r="AO113" i="7"/>
  <c r="AO125" i="7"/>
  <c r="AO137" i="7"/>
  <c r="AO149" i="7"/>
  <c r="AO161" i="7"/>
  <c r="AO173" i="7"/>
  <c r="AO185" i="7"/>
  <c r="AO197" i="7"/>
  <c r="AO209" i="7"/>
  <c r="AO221" i="7"/>
  <c r="AO233" i="7"/>
  <c r="AO245" i="7"/>
  <c r="AO30" i="7"/>
  <c r="AO54" i="7"/>
  <c r="AO66" i="7"/>
  <c r="AO78" i="7"/>
  <c r="AO102" i="7"/>
  <c r="AO114" i="7"/>
  <c r="AO138" i="7"/>
  <c r="AO162" i="7"/>
  <c r="AO198" i="7"/>
  <c r="AO234" i="7"/>
  <c r="AO43" i="7"/>
  <c r="AO127" i="7"/>
  <c r="AO175" i="7"/>
  <c r="AO223" i="7"/>
  <c r="AO20" i="7"/>
  <c r="AO32" i="7"/>
  <c r="AO44" i="7"/>
  <c r="AO56" i="7"/>
  <c r="AO68" i="7"/>
  <c r="AO80" i="7"/>
  <c r="AO92" i="7"/>
  <c r="AO104" i="7"/>
  <c r="AO116" i="7"/>
  <c r="AO128" i="7"/>
  <c r="AO140" i="7"/>
  <c r="AO152" i="7"/>
  <c r="AO164" i="7"/>
  <c r="AO176" i="7"/>
  <c r="AO188" i="7"/>
  <c r="AO200" i="7"/>
  <c r="AO212" i="7"/>
  <c r="AO224" i="7"/>
  <c r="AO236" i="7"/>
  <c r="AO248" i="7"/>
  <c r="AO21" i="7"/>
  <c r="AO33" i="7"/>
  <c r="AO45" i="7"/>
  <c r="AO57" i="7"/>
  <c r="AO69" i="7"/>
  <c r="AO81" i="7"/>
  <c r="AO93" i="7"/>
  <c r="AO105" i="7"/>
  <c r="AO117" i="7"/>
  <c r="AO129" i="7"/>
  <c r="AO141" i="7"/>
  <c r="AO153" i="7"/>
  <c r="AO165" i="7"/>
  <c r="AO177" i="7"/>
  <c r="AO189" i="7"/>
  <c r="AO201" i="7"/>
  <c r="AO213" i="7"/>
  <c r="AO225" i="7"/>
  <c r="AO237" i="7"/>
  <c r="AO249" i="7"/>
  <c r="AO22" i="7"/>
  <c r="AO34" i="7"/>
  <c r="AO46" i="7"/>
  <c r="AO58" i="7"/>
  <c r="AO70" i="7"/>
  <c r="AO82" i="7"/>
  <c r="AO94" i="7"/>
  <c r="AO106" i="7"/>
  <c r="AO118" i="7"/>
  <c r="AO130" i="7"/>
  <c r="AO142" i="7"/>
  <c r="AO154" i="7"/>
  <c r="AO166" i="7"/>
  <c r="AO178" i="7"/>
  <c r="AO190" i="7"/>
  <c r="AO202" i="7"/>
  <c r="AO214" i="7"/>
  <c r="AO226" i="7"/>
  <c r="AO238" i="7"/>
  <c r="AO250" i="7"/>
  <c r="AO31" i="7"/>
  <c r="AO23" i="7"/>
  <c r="AO35" i="7"/>
  <c r="AO47" i="7"/>
  <c r="AO59" i="7"/>
  <c r="AO71" i="7"/>
  <c r="AO83" i="7"/>
  <c r="AO95" i="7"/>
  <c r="AO107" i="7"/>
  <c r="AO119" i="7"/>
  <c r="AO131" i="7"/>
  <c r="AO143" i="7"/>
  <c r="AO155" i="7"/>
  <c r="AO167" i="7"/>
  <c r="AO179" i="7"/>
  <c r="AO191" i="7"/>
  <c r="AO203" i="7"/>
  <c r="AO215" i="7"/>
  <c r="AO227" i="7"/>
  <c r="AO239" i="7"/>
  <c r="AO251" i="7"/>
  <c r="AO91" i="7"/>
  <c r="AO187" i="7"/>
  <c r="AO247" i="7"/>
  <c r="AO24" i="7"/>
  <c r="AO36" i="7"/>
  <c r="AO48" i="7"/>
  <c r="AO60" i="7"/>
  <c r="AO72" i="7"/>
  <c r="AO84" i="7"/>
  <c r="AO96" i="7"/>
  <c r="AO108" i="7"/>
  <c r="AO120" i="7"/>
  <c r="AO132" i="7"/>
  <c r="AO144" i="7"/>
  <c r="AO156" i="7"/>
  <c r="AO168" i="7"/>
  <c r="AO180" i="7"/>
  <c r="AO192" i="7"/>
  <c r="AO204" i="7"/>
  <c r="AO216" i="7"/>
  <c r="AO228" i="7"/>
  <c r="AO240" i="7"/>
  <c r="AO252" i="7"/>
  <c r="AO55" i="7"/>
  <c r="AO151" i="7"/>
  <c r="AO211" i="7"/>
  <c r="AO25" i="7"/>
  <c r="AO37" i="7"/>
  <c r="AO49" i="7"/>
  <c r="AO61" i="7"/>
  <c r="AO73" i="7"/>
  <c r="AO85" i="7"/>
  <c r="AO97" i="7"/>
  <c r="AO109" i="7"/>
  <c r="AO121" i="7"/>
  <c r="AO133" i="7"/>
  <c r="AO145" i="7"/>
  <c r="AO157" i="7"/>
  <c r="AO169" i="7"/>
  <c r="AO181" i="7"/>
  <c r="AO193" i="7"/>
  <c r="AO205" i="7"/>
  <c r="AO217" i="7"/>
  <c r="AO229" i="7"/>
  <c r="AO241" i="7"/>
  <c r="AO67" i="7"/>
  <c r="AO235" i="7"/>
  <c r="AO26" i="7"/>
  <c r="AO38" i="7"/>
  <c r="AO50" i="7"/>
  <c r="AO62" i="7"/>
  <c r="AO74" i="7"/>
  <c r="AO86" i="7"/>
  <c r="AO98" i="7"/>
  <c r="AO110" i="7"/>
  <c r="AO122" i="7"/>
  <c r="AO134" i="7"/>
  <c r="AO146" i="7"/>
  <c r="AO158" i="7"/>
  <c r="AO170" i="7"/>
  <c r="AO182" i="7"/>
  <c r="AO194" i="7"/>
  <c r="AO206" i="7"/>
  <c r="AO218" i="7"/>
  <c r="AO230" i="7"/>
  <c r="AO242" i="7"/>
  <c r="AO115" i="7"/>
  <c r="AQ15" i="7"/>
  <c r="AQ27" i="7"/>
  <c r="AQ39" i="7"/>
  <c r="AQ51" i="7"/>
  <c r="AQ63" i="7"/>
  <c r="AQ75" i="7"/>
  <c r="AQ87" i="7"/>
  <c r="AQ99" i="7"/>
  <c r="AQ111" i="7"/>
  <c r="AQ123" i="7"/>
  <c r="AQ135" i="7"/>
  <c r="AQ147" i="7"/>
  <c r="AQ159" i="7"/>
  <c r="AQ171" i="7"/>
  <c r="AQ183" i="7"/>
  <c r="AQ195" i="7"/>
  <c r="AQ207" i="7"/>
  <c r="AQ219" i="7"/>
  <c r="AQ231" i="7"/>
  <c r="AQ243" i="7"/>
  <c r="AQ98" i="7"/>
  <c r="AQ16" i="7"/>
  <c r="AQ28" i="7"/>
  <c r="AQ40" i="7"/>
  <c r="AQ52" i="7"/>
  <c r="AQ64" i="7"/>
  <c r="AQ76" i="7"/>
  <c r="AQ88" i="7"/>
  <c r="AQ100" i="7"/>
  <c r="AQ112" i="7"/>
  <c r="AQ124" i="7"/>
  <c r="AQ136" i="7"/>
  <c r="AQ148" i="7"/>
  <c r="AQ160" i="7"/>
  <c r="AQ172" i="7"/>
  <c r="AQ184" i="7"/>
  <c r="AQ196" i="7"/>
  <c r="AQ208" i="7"/>
  <c r="AQ220" i="7"/>
  <c r="AQ232" i="7"/>
  <c r="AQ244" i="7"/>
  <c r="AQ110" i="7"/>
  <c r="AQ17" i="7"/>
  <c r="AQ29" i="7"/>
  <c r="AQ41" i="7"/>
  <c r="AQ53" i="7"/>
  <c r="AQ65" i="7"/>
  <c r="AQ77" i="7"/>
  <c r="AQ89" i="7"/>
  <c r="AQ101" i="7"/>
  <c r="AQ113" i="7"/>
  <c r="AQ125" i="7"/>
  <c r="AQ137" i="7"/>
  <c r="AQ149" i="7"/>
  <c r="AQ161" i="7"/>
  <c r="AQ173" i="7"/>
  <c r="AQ185" i="7"/>
  <c r="AQ197" i="7"/>
  <c r="AQ209" i="7"/>
  <c r="AQ221" i="7"/>
  <c r="AQ233" i="7"/>
  <c r="AQ245" i="7"/>
  <c r="AQ122" i="7"/>
  <c r="AQ18" i="7"/>
  <c r="AQ30" i="7"/>
  <c r="AQ42" i="7"/>
  <c r="AQ54" i="7"/>
  <c r="AQ66" i="7"/>
  <c r="AQ78" i="7"/>
  <c r="AQ90" i="7"/>
  <c r="AQ102" i="7"/>
  <c r="AQ114" i="7"/>
  <c r="AQ126" i="7"/>
  <c r="AQ138" i="7"/>
  <c r="AQ150" i="7"/>
  <c r="AQ162" i="7"/>
  <c r="AQ174" i="7"/>
  <c r="AQ186" i="7"/>
  <c r="AQ198" i="7"/>
  <c r="AQ210" i="7"/>
  <c r="AQ222" i="7"/>
  <c r="AQ234" i="7"/>
  <c r="AQ246" i="7"/>
  <c r="AQ146" i="7"/>
  <c r="AQ19" i="7"/>
  <c r="AQ31" i="7"/>
  <c r="AQ43" i="7"/>
  <c r="AQ55" i="7"/>
  <c r="AQ67" i="7"/>
  <c r="AQ79" i="7"/>
  <c r="AQ91" i="7"/>
  <c r="AQ103" i="7"/>
  <c r="AQ115" i="7"/>
  <c r="AQ127" i="7"/>
  <c r="AQ139" i="7"/>
  <c r="AQ151" i="7"/>
  <c r="AQ163" i="7"/>
  <c r="AQ175" i="7"/>
  <c r="AQ187" i="7"/>
  <c r="AQ199" i="7"/>
  <c r="AQ211" i="7"/>
  <c r="AQ223" i="7"/>
  <c r="AQ235" i="7"/>
  <c r="AQ247" i="7"/>
  <c r="AQ26" i="7"/>
  <c r="AQ158" i="7"/>
  <c r="AQ182" i="7"/>
  <c r="AQ194" i="7"/>
  <c r="AQ218" i="7"/>
  <c r="AQ242" i="7"/>
  <c r="AQ20" i="7"/>
  <c r="AQ32" i="7"/>
  <c r="AQ44" i="7"/>
  <c r="AQ56" i="7"/>
  <c r="AQ68" i="7"/>
  <c r="AQ80" i="7"/>
  <c r="AQ92" i="7"/>
  <c r="AQ104" i="7"/>
  <c r="AQ116" i="7"/>
  <c r="AQ128" i="7"/>
  <c r="AQ140" i="7"/>
  <c r="AQ152" i="7"/>
  <c r="AQ164" i="7"/>
  <c r="AQ176" i="7"/>
  <c r="AQ188" i="7"/>
  <c r="AQ200" i="7"/>
  <c r="AQ212" i="7"/>
  <c r="AQ224" i="7"/>
  <c r="AQ236" i="7"/>
  <c r="AQ248" i="7"/>
  <c r="AQ74" i="7"/>
  <c r="AQ21" i="7"/>
  <c r="AQ33" i="7"/>
  <c r="AQ45" i="7"/>
  <c r="AQ57" i="7"/>
  <c r="AQ69" i="7"/>
  <c r="AQ81" i="7"/>
  <c r="AQ93" i="7"/>
  <c r="AQ105" i="7"/>
  <c r="AQ117" i="7"/>
  <c r="AQ129" i="7"/>
  <c r="AQ141" i="7"/>
  <c r="AQ153" i="7"/>
  <c r="AQ165" i="7"/>
  <c r="AQ177" i="7"/>
  <c r="AQ189" i="7"/>
  <c r="AQ201" i="7"/>
  <c r="AQ213" i="7"/>
  <c r="AQ225" i="7"/>
  <c r="AQ237" i="7"/>
  <c r="AQ249" i="7"/>
  <c r="AQ38" i="7"/>
  <c r="AQ22" i="7"/>
  <c r="AQ34" i="7"/>
  <c r="AQ46" i="7"/>
  <c r="AQ58" i="7"/>
  <c r="AQ70" i="7"/>
  <c r="AQ82" i="7"/>
  <c r="AQ94" i="7"/>
  <c r="AQ106" i="7"/>
  <c r="AQ118" i="7"/>
  <c r="AQ130" i="7"/>
  <c r="AQ142" i="7"/>
  <c r="AQ154" i="7"/>
  <c r="AQ166" i="7"/>
  <c r="AQ178" i="7"/>
  <c r="AQ190" i="7"/>
  <c r="AQ202" i="7"/>
  <c r="AQ214" i="7"/>
  <c r="AQ226" i="7"/>
  <c r="AQ238" i="7"/>
  <c r="AQ250" i="7"/>
  <c r="AQ62" i="7"/>
  <c r="AQ23" i="7"/>
  <c r="AQ35" i="7"/>
  <c r="AQ47" i="7"/>
  <c r="AQ59" i="7"/>
  <c r="AQ71" i="7"/>
  <c r="AQ83" i="7"/>
  <c r="AQ95" i="7"/>
  <c r="AQ107" i="7"/>
  <c r="AQ119" i="7"/>
  <c r="AQ131" i="7"/>
  <c r="AQ143" i="7"/>
  <c r="AQ155" i="7"/>
  <c r="AQ167" i="7"/>
  <c r="AQ179" i="7"/>
  <c r="AQ191" i="7"/>
  <c r="AQ203" i="7"/>
  <c r="AQ215" i="7"/>
  <c r="AQ227" i="7"/>
  <c r="AQ239" i="7"/>
  <c r="AQ251" i="7"/>
  <c r="AQ86" i="7"/>
  <c r="AQ24" i="7"/>
  <c r="AQ36" i="7"/>
  <c r="AQ48" i="7"/>
  <c r="AQ60" i="7"/>
  <c r="AQ72" i="7"/>
  <c r="AQ84" i="7"/>
  <c r="AQ96" i="7"/>
  <c r="AQ108" i="7"/>
  <c r="AQ120" i="7"/>
  <c r="AQ132" i="7"/>
  <c r="AQ144" i="7"/>
  <c r="AQ156" i="7"/>
  <c r="AQ168" i="7"/>
  <c r="AQ180" i="7"/>
  <c r="AQ192" i="7"/>
  <c r="AQ204" i="7"/>
  <c r="AQ216" i="7"/>
  <c r="AQ228" i="7"/>
  <c r="AQ240" i="7"/>
  <c r="AQ252" i="7"/>
  <c r="AQ134" i="7"/>
  <c r="AQ25" i="7"/>
  <c r="AQ37" i="7"/>
  <c r="AQ49" i="7"/>
  <c r="AQ61" i="7"/>
  <c r="AQ73" i="7"/>
  <c r="AQ85" i="7"/>
  <c r="AQ97" i="7"/>
  <c r="AQ109" i="7"/>
  <c r="AQ121" i="7"/>
  <c r="AQ133" i="7"/>
  <c r="AQ145" i="7"/>
  <c r="AQ157" i="7"/>
  <c r="AQ169" i="7"/>
  <c r="AQ181" i="7"/>
  <c r="AQ193" i="7"/>
  <c r="AQ205" i="7"/>
  <c r="AQ217" i="7"/>
  <c r="AQ229" i="7"/>
  <c r="AQ241" i="7"/>
  <c r="AQ50" i="7"/>
  <c r="AQ170" i="7"/>
  <c r="AQ206" i="7"/>
  <c r="AQ230" i="7"/>
  <c r="AP27" i="7"/>
  <c r="AP39" i="7"/>
  <c r="AP51" i="7"/>
  <c r="AP63" i="7"/>
  <c r="AP75" i="7"/>
  <c r="AP87" i="7"/>
  <c r="AP99" i="7"/>
  <c r="AP111" i="7"/>
  <c r="AP123" i="7"/>
  <c r="AP135" i="7"/>
  <c r="AP147" i="7"/>
  <c r="AP159" i="7"/>
  <c r="AP171" i="7"/>
  <c r="AP183" i="7"/>
  <c r="AP195" i="7"/>
  <c r="AP207" i="7"/>
  <c r="AP219" i="7"/>
  <c r="AP231" i="7"/>
  <c r="AP243" i="7"/>
  <c r="AP74" i="7"/>
  <c r="AP16" i="7"/>
  <c r="AP28" i="7"/>
  <c r="AP40" i="7"/>
  <c r="AP52" i="7"/>
  <c r="AP64" i="7"/>
  <c r="AP76" i="7"/>
  <c r="AP88" i="7"/>
  <c r="AP100" i="7"/>
  <c r="AP112" i="7"/>
  <c r="AP124" i="7"/>
  <c r="AP136" i="7"/>
  <c r="AP148" i="7"/>
  <c r="AP160" i="7"/>
  <c r="AP172" i="7"/>
  <c r="AP184" i="7"/>
  <c r="AP196" i="7"/>
  <c r="AP208" i="7"/>
  <c r="AP220" i="7"/>
  <c r="AP232" i="7"/>
  <c r="AP244" i="7"/>
  <c r="AP50" i="7"/>
  <c r="AP17" i="7"/>
  <c r="AP29" i="7"/>
  <c r="AP41" i="7"/>
  <c r="AP53" i="7"/>
  <c r="AP65" i="7"/>
  <c r="AP77" i="7"/>
  <c r="AP89" i="7"/>
  <c r="AP101" i="7"/>
  <c r="AP113" i="7"/>
  <c r="AP125" i="7"/>
  <c r="AP137" i="7"/>
  <c r="AP149" i="7"/>
  <c r="AP161" i="7"/>
  <c r="AP173" i="7"/>
  <c r="AP185" i="7"/>
  <c r="AP197" i="7"/>
  <c r="AP209" i="7"/>
  <c r="AP221" i="7"/>
  <c r="AP233" i="7"/>
  <c r="AP245" i="7"/>
  <c r="AP86" i="7"/>
  <c r="AP18" i="7"/>
  <c r="AP30" i="7"/>
  <c r="AP42" i="7"/>
  <c r="AP54" i="7"/>
  <c r="AP66" i="7"/>
  <c r="AP78" i="7"/>
  <c r="AP90" i="7"/>
  <c r="AP102" i="7"/>
  <c r="AP114" i="7"/>
  <c r="AP126" i="7"/>
  <c r="AP138" i="7"/>
  <c r="AP150" i="7"/>
  <c r="AP162" i="7"/>
  <c r="AP174" i="7"/>
  <c r="AP186" i="7"/>
  <c r="AP198" i="7"/>
  <c r="AP210" i="7"/>
  <c r="AP222" i="7"/>
  <c r="AP234" i="7"/>
  <c r="AP246" i="7"/>
  <c r="AP26" i="7"/>
  <c r="AP242" i="7"/>
  <c r="AP19" i="7"/>
  <c r="AP31" i="7"/>
  <c r="AP43" i="7"/>
  <c r="AP55" i="7"/>
  <c r="AP67" i="7"/>
  <c r="AP79" i="7"/>
  <c r="AP91" i="7"/>
  <c r="AP103" i="7"/>
  <c r="AP115" i="7"/>
  <c r="AP127" i="7"/>
  <c r="AP139" i="7"/>
  <c r="AP151" i="7"/>
  <c r="AP163" i="7"/>
  <c r="AP175" i="7"/>
  <c r="AP187" i="7"/>
  <c r="AP199" i="7"/>
  <c r="AP211" i="7"/>
  <c r="AP223" i="7"/>
  <c r="AP235" i="7"/>
  <c r="AP247" i="7"/>
  <c r="AP134" i="7"/>
  <c r="AP20" i="7"/>
  <c r="AP32" i="7"/>
  <c r="AP44" i="7"/>
  <c r="AP56" i="7"/>
  <c r="AP68" i="7"/>
  <c r="AP80" i="7"/>
  <c r="AP92" i="7"/>
  <c r="AP104" i="7"/>
  <c r="AP116" i="7"/>
  <c r="AP128" i="7"/>
  <c r="AP140" i="7"/>
  <c r="AP152" i="7"/>
  <c r="AP164" i="7"/>
  <c r="AP176" i="7"/>
  <c r="AP188" i="7"/>
  <c r="AP200" i="7"/>
  <c r="AP212" i="7"/>
  <c r="AP224" i="7"/>
  <c r="AP236" i="7"/>
  <c r="AP248" i="7"/>
  <c r="AP110" i="7"/>
  <c r="AP158" i="7"/>
  <c r="AP170" i="7"/>
  <c r="AP182" i="7"/>
  <c r="AP206" i="7"/>
  <c r="AP218" i="7"/>
  <c r="AP21" i="7"/>
  <c r="AP33" i="7"/>
  <c r="AP45" i="7"/>
  <c r="AP57" i="7"/>
  <c r="AP69" i="7"/>
  <c r="AP81" i="7"/>
  <c r="AP93" i="7"/>
  <c r="AP105" i="7"/>
  <c r="AP117" i="7"/>
  <c r="AP129" i="7"/>
  <c r="AP141" i="7"/>
  <c r="AP153" i="7"/>
  <c r="AP165" i="7"/>
  <c r="AP177" i="7"/>
  <c r="AP189" i="7"/>
  <c r="AP201" i="7"/>
  <c r="AP213" i="7"/>
  <c r="AP225" i="7"/>
  <c r="AP237" i="7"/>
  <c r="AP249" i="7"/>
  <c r="AP146" i="7"/>
  <c r="AP22" i="7"/>
  <c r="AP34" i="7"/>
  <c r="AP46" i="7"/>
  <c r="AP58" i="7"/>
  <c r="AP70" i="7"/>
  <c r="AP82" i="7"/>
  <c r="AP94" i="7"/>
  <c r="AP106" i="7"/>
  <c r="AP118" i="7"/>
  <c r="AP130" i="7"/>
  <c r="AP142" i="7"/>
  <c r="AP154" i="7"/>
  <c r="AP166" i="7"/>
  <c r="AP178" i="7"/>
  <c r="AP190" i="7"/>
  <c r="AP202" i="7"/>
  <c r="AP214" i="7"/>
  <c r="AP226" i="7"/>
  <c r="AP238" i="7"/>
  <c r="AP250" i="7"/>
  <c r="AP38" i="7"/>
  <c r="AP23" i="7"/>
  <c r="AP35" i="7"/>
  <c r="AP47" i="7"/>
  <c r="AP59" i="7"/>
  <c r="AP71" i="7"/>
  <c r="AP83" i="7"/>
  <c r="AP95" i="7"/>
  <c r="AP107" i="7"/>
  <c r="AP119" i="7"/>
  <c r="AP131" i="7"/>
  <c r="AP143" i="7"/>
  <c r="AP155" i="7"/>
  <c r="AP167" i="7"/>
  <c r="AP179" i="7"/>
  <c r="AP191" i="7"/>
  <c r="AP203" i="7"/>
  <c r="AP215" i="7"/>
  <c r="AP227" i="7"/>
  <c r="AP239" i="7"/>
  <c r="AP251" i="7"/>
  <c r="AP62" i="7"/>
  <c r="AP24" i="7"/>
  <c r="AP36" i="7"/>
  <c r="AP48" i="7"/>
  <c r="AP60" i="7"/>
  <c r="AP72" i="7"/>
  <c r="AP84" i="7"/>
  <c r="AP96" i="7"/>
  <c r="AP108" i="7"/>
  <c r="AP120" i="7"/>
  <c r="AP132" i="7"/>
  <c r="AP144" i="7"/>
  <c r="AP156" i="7"/>
  <c r="AP168" i="7"/>
  <c r="AP180" i="7"/>
  <c r="AP192" i="7"/>
  <c r="AP204" i="7"/>
  <c r="AP216" i="7"/>
  <c r="AP228" i="7"/>
  <c r="AP240" i="7"/>
  <c r="AP252" i="7"/>
  <c r="AP122" i="7"/>
  <c r="AP25" i="7"/>
  <c r="AP37" i="7"/>
  <c r="AP49" i="7"/>
  <c r="AP61" i="7"/>
  <c r="AP73" i="7"/>
  <c r="AP85" i="7"/>
  <c r="AP97" i="7"/>
  <c r="AP109" i="7"/>
  <c r="AP121" i="7"/>
  <c r="AP133" i="7"/>
  <c r="AP145" i="7"/>
  <c r="AP157" i="7"/>
  <c r="AP169" i="7"/>
  <c r="AP181" i="7"/>
  <c r="AP193" i="7"/>
  <c r="AP205" i="7"/>
  <c r="AP217" i="7"/>
  <c r="AP229" i="7"/>
  <c r="AP241" i="7"/>
  <c r="AP98" i="7"/>
  <c r="AP194" i="7"/>
  <c r="AP230" i="7"/>
  <c r="AN15" i="7"/>
  <c r="AN27" i="7"/>
  <c r="AN39" i="7"/>
  <c r="AN51" i="7"/>
  <c r="AN63" i="7"/>
  <c r="AN75" i="7"/>
  <c r="AN87" i="7"/>
  <c r="AN99" i="7"/>
  <c r="AN111" i="7"/>
  <c r="AN123" i="7"/>
  <c r="AN135" i="7"/>
  <c r="AN147" i="7"/>
  <c r="AN159" i="7"/>
  <c r="AN171" i="7"/>
  <c r="AN183" i="7"/>
  <c r="AN195" i="7"/>
  <c r="AN207" i="7"/>
  <c r="AN219" i="7"/>
  <c r="AN231" i="7"/>
  <c r="AN243" i="7"/>
  <c r="AN122" i="7"/>
  <c r="AN16" i="7"/>
  <c r="AN28" i="7"/>
  <c r="AN40" i="7"/>
  <c r="AN52" i="7"/>
  <c r="AN64" i="7"/>
  <c r="AN76" i="7"/>
  <c r="AN88" i="7"/>
  <c r="AN100" i="7"/>
  <c r="AN112" i="7"/>
  <c r="AN124" i="7"/>
  <c r="AN136" i="7"/>
  <c r="AN148" i="7"/>
  <c r="AN160" i="7"/>
  <c r="AN172" i="7"/>
  <c r="AN184" i="7"/>
  <c r="AN196" i="7"/>
  <c r="AN208" i="7"/>
  <c r="AN220" i="7"/>
  <c r="AN232" i="7"/>
  <c r="AN244" i="7"/>
  <c r="AN110" i="7"/>
  <c r="AN17" i="7"/>
  <c r="AN29" i="7"/>
  <c r="AN41" i="7"/>
  <c r="AN53" i="7"/>
  <c r="AN65" i="7"/>
  <c r="AN77" i="7"/>
  <c r="AN89" i="7"/>
  <c r="AN101" i="7"/>
  <c r="AN113" i="7"/>
  <c r="AN125" i="7"/>
  <c r="AN137" i="7"/>
  <c r="AN149" i="7"/>
  <c r="AN161" i="7"/>
  <c r="AN173" i="7"/>
  <c r="AN185" i="7"/>
  <c r="AN197" i="7"/>
  <c r="AN209" i="7"/>
  <c r="AN221" i="7"/>
  <c r="AN233" i="7"/>
  <c r="AN245" i="7"/>
  <c r="AN146" i="7"/>
  <c r="AN18" i="7"/>
  <c r="AN30" i="7"/>
  <c r="AN42" i="7"/>
  <c r="AN54" i="7"/>
  <c r="AN66" i="7"/>
  <c r="AN78" i="7"/>
  <c r="AN90" i="7"/>
  <c r="AN102" i="7"/>
  <c r="AN114" i="7"/>
  <c r="AN126" i="7"/>
  <c r="AN138" i="7"/>
  <c r="AN150" i="7"/>
  <c r="AN162" i="7"/>
  <c r="AN174" i="7"/>
  <c r="AN186" i="7"/>
  <c r="AN198" i="7"/>
  <c r="AN210" i="7"/>
  <c r="AN222" i="7"/>
  <c r="AN234" i="7"/>
  <c r="AN246" i="7"/>
  <c r="AN134" i="7"/>
  <c r="AN19" i="7"/>
  <c r="AN31" i="7"/>
  <c r="AN43" i="7"/>
  <c r="AN55" i="7"/>
  <c r="AN67" i="7"/>
  <c r="AN79" i="7"/>
  <c r="AN91" i="7"/>
  <c r="AN103" i="7"/>
  <c r="AN115" i="7"/>
  <c r="AN127" i="7"/>
  <c r="AN139" i="7"/>
  <c r="AN151" i="7"/>
  <c r="AN163" i="7"/>
  <c r="AN175" i="7"/>
  <c r="AN187" i="7"/>
  <c r="AN199" i="7"/>
  <c r="AN211" i="7"/>
  <c r="AN223" i="7"/>
  <c r="AN235" i="7"/>
  <c r="AN247" i="7"/>
  <c r="AN62" i="7"/>
  <c r="AN206" i="7"/>
  <c r="AN242" i="7"/>
  <c r="AN20" i="7"/>
  <c r="AN32" i="7"/>
  <c r="AN44" i="7"/>
  <c r="AN56" i="7"/>
  <c r="AN68" i="7"/>
  <c r="AN80" i="7"/>
  <c r="AN92" i="7"/>
  <c r="AN104" i="7"/>
  <c r="AN116" i="7"/>
  <c r="AN128" i="7"/>
  <c r="AN140" i="7"/>
  <c r="AN152" i="7"/>
  <c r="AN164" i="7"/>
  <c r="AN176" i="7"/>
  <c r="AN188" i="7"/>
  <c r="AN200" i="7"/>
  <c r="AN212" i="7"/>
  <c r="AN224" i="7"/>
  <c r="AN236" i="7"/>
  <c r="AN248" i="7"/>
  <c r="AN38" i="7"/>
  <c r="AN170" i="7"/>
  <c r="AN182" i="7"/>
  <c r="AN218" i="7"/>
  <c r="AN21" i="7"/>
  <c r="AN33" i="7"/>
  <c r="AN45" i="7"/>
  <c r="AN57" i="7"/>
  <c r="AN69" i="7"/>
  <c r="AN81" i="7"/>
  <c r="AN93" i="7"/>
  <c r="AN105" i="7"/>
  <c r="AN117" i="7"/>
  <c r="AN129" i="7"/>
  <c r="AN141" i="7"/>
  <c r="AN153" i="7"/>
  <c r="AN165" i="7"/>
  <c r="AN177" i="7"/>
  <c r="AN189" i="7"/>
  <c r="AN201" i="7"/>
  <c r="AN213" i="7"/>
  <c r="AN225" i="7"/>
  <c r="AN237" i="7"/>
  <c r="AN249" i="7"/>
  <c r="AN74" i="7"/>
  <c r="AN22" i="7"/>
  <c r="AN34" i="7"/>
  <c r="AN46" i="7"/>
  <c r="AN58" i="7"/>
  <c r="AN70" i="7"/>
  <c r="AN82" i="7"/>
  <c r="AN94" i="7"/>
  <c r="AN106" i="7"/>
  <c r="AN118" i="7"/>
  <c r="AN130" i="7"/>
  <c r="AN142" i="7"/>
  <c r="AN154" i="7"/>
  <c r="AN166" i="7"/>
  <c r="AN178" i="7"/>
  <c r="AN190" i="7"/>
  <c r="AN202" i="7"/>
  <c r="AN214" i="7"/>
  <c r="AN226" i="7"/>
  <c r="AN238" i="7"/>
  <c r="AN250" i="7"/>
  <c r="AN86" i="7"/>
  <c r="AN23" i="7"/>
  <c r="AN35" i="7"/>
  <c r="AN47" i="7"/>
  <c r="AN59" i="7"/>
  <c r="AN71" i="7"/>
  <c r="AN83" i="7"/>
  <c r="AN95" i="7"/>
  <c r="AN107" i="7"/>
  <c r="AN119" i="7"/>
  <c r="AN131" i="7"/>
  <c r="AN143" i="7"/>
  <c r="AN155" i="7"/>
  <c r="AN167" i="7"/>
  <c r="AN179" i="7"/>
  <c r="AN191" i="7"/>
  <c r="AN203" i="7"/>
  <c r="AN215" i="7"/>
  <c r="AN227" i="7"/>
  <c r="AN239" i="7"/>
  <c r="AN251" i="7"/>
  <c r="AN98" i="7"/>
  <c r="AN24" i="7"/>
  <c r="AN36" i="7"/>
  <c r="AN48" i="7"/>
  <c r="AN60" i="7"/>
  <c r="AN72" i="7"/>
  <c r="AN84" i="7"/>
  <c r="AN96" i="7"/>
  <c r="AN108" i="7"/>
  <c r="AN120" i="7"/>
  <c r="AN132" i="7"/>
  <c r="AN144" i="7"/>
  <c r="AN156" i="7"/>
  <c r="AN168" i="7"/>
  <c r="AN180" i="7"/>
  <c r="AN192" i="7"/>
  <c r="AN204" i="7"/>
  <c r="AN216" i="7"/>
  <c r="AN228" i="7"/>
  <c r="AN240" i="7"/>
  <c r="AN252" i="7"/>
  <c r="AN50" i="7"/>
  <c r="AN25" i="7"/>
  <c r="AN37" i="7"/>
  <c r="AN49" i="7"/>
  <c r="AN61" i="7"/>
  <c r="AN73" i="7"/>
  <c r="AN85" i="7"/>
  <c r="AN97" i="7"/>
  <c r="AN109" i="7"/>
  <c r="AN121" i="7"/>
  <c r="AN133" i="7"/>
  <c r="AN145" i="7"/>
  <c r="AN157" i="7"/>
  <c r="AN169" i="7"/>
  <c r="AN181" i="7"/>
  <c r="AN193" i="7"/>
  <c r="AN205" i="7"/>
  <c r="AN217" i="7"/>
  <c r="AN229" i="7"/>
  <c r="AN241" i="7"/>
  <c r="AN26" i="7"/>
  <c r="AN158" i="7"/>
  <c r="AN194" i="7"/>
  <c r="AN230" i="7"/>
  <c r="BC84" i="7" l="1"/>
  <c r="BD84" i="7"/>
  <c r="BE84" i="7"/>
  <c r="BD68" i="7"/>
  <c r="BC68" i="7"/>
  <c r="BE68" i="7"/>
  <c r="BE77" i="7"/>
  <c r="BD77" i="7"/>
  <c r="BC77" i="7"/>
  <c r="BC72" i="7"/>
  <c r="BE72" i="7"/>
  <c r="BD72" i="7"/>
  <c r="BE65" i="7"/>
  <c r="BD65" i="7"/>
  <c r="BC65" i="7"/>
  <c r="BD82" i="7"/>
  <c r="BC82" i="7"/>
  <c r="BE82" i="7"/>
  <c r="BE94" i="7"/>
  <c r="BD94" i="7"/>
  <c r="BC94" i="7"/>
  <c r="BD83" i="7"/>
  <c r="BE83" i="7"/>
  <c r="BC83" i="7"/>
  <c r="BD91" i="7"/>
  <c r="BE91" i="7"/>
  <c r="BC91" i="7"/>
  <c r="BE88" i="7"/>
  <c r="BD88" i="7"/>
  <c r="BC88" i="7"/>
  <c r="BD67" i="7"/>
  <c r="BE67" i="7"/>
  <c r="BC67" i="7"/>
  <c r="BE64" i="7"/>
  <c r="BD64" i="7"/>
  <c r="BC64" i="7"/>
  <c r="BD70" i="7"/>
  <c r="BC70" i="7"/>
  <c r="BE70" i="7"/>
  <c r="BE93" i="7"/>
  <c r="BC93" i="7"/>
  <c r="BD93" i="7"/>
  <c r="BE76" i="7"/>
  <c r="BC76" i="7"/>
  <c r="BD76" i="7"/>
  <c r="BE86" i="7"/>
  <c r="BD86" i="7"/>
  <c r="BC86" i="7"/>
  <c r="BD81" i="7"/>
  <c r="BE81" i="7"/>
  <c r="BC81" i="7"/>
  <c r="BE90" i="7"/>
  <c r="BD90" i="7"/>
  <c r="BC90" i="7"/>
  <c r="BD79" i="7"/>
  <c r="BC79" i="7"/>
  <c r="BE79" i="7"/>
  <c r="BE74" i="7"/>
  <c r="BC74" i="7"/>
  <c r="BD74" i="7"/>
  <c r="BD69" i="7"/>
  <c r="BE69" i="7"/>
  <c r="BC69" i="7"/>
  <c r="BE78" i="7"/>
  <c r="BC78" i="7"/>
  <c r="BD78" i="7"/>
  <c r="BE87" i="7"/>
  <c r="BC87" i="7"/>
  <c r="BD87" i="7"/>
  <c r="BE66" i="7"/>
  <c r="BC66" i="7"/>
  <c r="BD66" i="7"/>
  <c r="BE75" i="7"/>
  <c r="BC75" i="7"/>
  <c r="BD75" i="7"/>
  <c r="BD71" i="7"/>
  <c r="BC71" i="7"/>
  <c r="BE71" i="7"/>
  <c r="BC85" i="7"/>
  <c r="BE85" i="7"/>
  <c r="BD85" i="7"/>
  <c r="BE95" i="7"/>
  <c r="BC95" i="7"/>
  <c r="BD95" i="7"/>
  <c r="BC63" i="7"/>
  <c r="BD63" i="7"/>
  <c r="BC73" i="7"/>
  <c r="BD73" i="7"/>
  <c r="BE73" i="7"/>
  <c r="BD80" i="7"/>
  <c r="BC80" i="7"/>
  <c r="BE80" i="7"/>
  <c r="BE89" i="7"/>
  <c r="BC89" i="7"/>
  <c r="BD89" i="7"/>
  <c r="BE92" i="7"/>
  <c r="BD92" i="7"/>
  <c r="BC92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6C63444-5A5C-467F-A8A8-7FCAA1049913}" keepAlive="1" name="Query - Table10" description="Connection to the 'Table10' query in the workbook." type="5" refreshedVersion="0" background="1">
    <dbPr connection="Provider=Microsoft.Mashup.OleDb.1;Data Source=$Workbook$;Location=Table10;Extended Properties=&quot;&quot;" command="SELECT * FROM [Table10]"/>
  </connection>
</connections>
</file>

<file path=xl/sharedStrings.xml><?xml version="1.0" encoding="utf-8"?>
<sst xmlns="http://schemas.openxmlformats.org/spreadsheetml/2006/main" count="1021" uniqueCount="341">
  <si>
    <t>+</t>
  </si>
  <si>
    <t>-</t>
  </si>
  <si>
    <t>respondent</t>
  </si>
  <si>
    <t>pohlavi</t>
  </si>
  <si>
    <t>rocnik</t>
  </si>
  <si>
    <t>timestamp</t>
  </si>
  <si>
    <t>text</t>
  </si>
  <si>
    <t>kod otevrene odpovedi</t>
  </si>
  <si>
    <t>p1</t>
  </si>
  <si>
    <t>p2</t>
  </si>
  <si>
    <t>p2 reverse</t>
  </si>
  <si>
    <t>p3</t>
  </si>
  <si>
    <t>p4</t>
  </si>
  <si>
    <t>p5</t>
  </si>
  <si>
    <t>p5 reverse</t>
  </si>
  <si>
    <t>p6</t>
  </si>
  <si>
    <t>p6 reverse</t>
  </si>
  <si>
    <t>p7</t>
  </si>
  <si>
    <t>p8</t>
  </si>
  <si>
    <t>p8 reverse</t>
  </si>
  <si>
    <t>p9</t>
  </si>
  <si>
    <t>p9 reverse</t>
  </si>
  <si>
    <t>p10</t>
  </si>
  <si>
    <t>skor</t>
  </si>
  <si>
    <t>HS</t>
  </si>
  <si>
    <t>z-scor</t>
  </si>
  <si>
    <t>t-scor</t>
  </si>
  <si>
    <t xml:space="preserve"> 4-5</t>
  </si>
  <si>
    <t xml:space="preserve"> </t>
  </si>
  <si>
    <t xml:space="preserve"> 3 hodiny </t>
  </si>
  <si>
    <t xml:space="preserve"> 3h</t>
  </si>
  <si>
    <t xml:space="preserve"> 2h</t>
  </si>
  <si>
    <t xml:space="preserve"> 2hodiny.</t>
  </si>
  <si>
    <t xml:space="preserve"> 1 hodinu</t>
  </si>
  <si>
    <t xml:space="preserve"> 1 h</t>
  </si>
  <si>
    <t xml:space="preserve"> teп je ten prщmмr vyљљн, 2 hodiny dennм, ale z velkй ибsti proto, ћe шeљнme љkolnн projekty pшes messanger.</t>
  </si>
  <si>
    <t xml:space="preserve"> 6h</t>
  </si>
  <si>
    <t xml:space="preserve"> 1 aћ 2</t>
  </si>
  <si>
    <t xml:space="preserve"> 4 hodiny minimбlne</t>
  </si>
  <si>
    <t xml:space="preserve"> 6-7 (souибst mй prбce)</t>
  </si>
  <si>
    <t xml:space="preserve"> pokud se pocita messenger a whatsapp, tezko rict. Mobil pise 2 hodiny, ale je to vic urcite. Aspon 3.</t>
  </si>
  <si>
    <t xml:space="preserve"> Kolem 2-3 hodin</t>
  </si>
  <si>
    <t xml:space="preserve"> 2-3h</t>
  </si>
  <si>
    <t xml:space="preserve"> Prщmмrnм tak 2</t>
  </si>
  <si>
    <t xml:space="preserve"> Aћ moc. Ale tak 3 hodiny</t>
  </si>
  <si>
    <t xml:space="preserve"> 1-2 hod</t>
  </si>
  <si>
    <t xml:space="preserve"> 5h</t>
  </si>
  <si>
    <t xml:space="preserve"> Pшibliћnм 1 h 30 min</t>
  </si>
  <si>
    <t xml:space="preserve"> 2h 30min</t>
  </si>
  <si>
    <t xml:space="preserve"> 1-2h</t>
  </si>
  <si>
    <t xml:space="preserve"> 1-2</t>
  </si>
  <si>
    <t xml:space="preserve"> 2-3</t>
  </si>
  <si>
    <t xml:space="preserve"> 2/3</t>
  </si>
  <si>
    <t xml:space="preserve"> 1hod-2hod</t>
  </si>
  <si>
    <t xml:space="preserve"> 6 hodin dennм</t>
  </si>
  <si>
    <t xml:space="preserve"> 2 hodiny</t>
  </si>
  <si>
    <t xml:space="preserve"> 3 hodiny</t>
  </si>
  <si>
    <t xml:space="preserve"> 15 min. </t>
  </si>
  <si>
    <t xml:space="preserve"> 15 min</t>
  </si>
  <si>
    <t xml:space="preserve"> Dle mмшenн telefonu to vychбzi na cca 2-2,5h. Zбleћн jestli mбm volno, jak vypadajн smмny v prбci. </t>
  </si>
  <si>
    <t xml:space="preserve"> 1 hod 20 min</t>
  </si>
  <si>
    <t xml:space="preserve"> 1 hodina </t>
  </si>
  <si>
    <t xml:space="preserve"> Asi dve hodky</t>
  </si>
  <si>
    <t xml:space="preserve"> 1,5h</t>
  </si>
  <si>
    <t xml:space="preserve"> 3-4 h dennм</t>
  </si>
  <si>
    <t xml:space="preserve"> 6-7hodin</t>
  </si>
  <si>
    <t xml:space="preserve"> Nмkdy 1 nмkdy tшeba 5</t>
  </si>
  <si>
    <t xml:space="preserve"> 1 hod </t>
  </si>
  <si>
    <t xml:space="preserve"> Hodinu aћ dvм </t>
  </si>
  <si>
    <t xml:space="preserve"> nepoинtal jsem. </t>
  </si>
  <si>
    <t xml:space="preserve"> 3-5</t>
  </si>
  <si>
    <t xml:space="preserve"> Asi 1 - 2 hodiny</t>
  </si>
  <si>
    <t xml:space="preserve"> Nevнm, mбm jen Discord, kterэ mбm zapnutэ celэ den na pozadн v pшнpadм, ћe by se hlбsily povinnosti spojenй se љkolou. Tedy v tomto pшнpadм i 12 hodin? Jinak aktivnм pouћнvбm max 1 - 3 hodiny dennм v zбvislosti na kvalitм konverzace</t>
  </si>
  <si>
    <t xml:space="preserve"> Nevim</t>
  </si>
  <si>
    <t xml:space="preserve"> 0,75 hod (45 min)</t>
  </si>
  <si>
    <t xml:space="preserve"> 3 h</t>
  </si>
  <si>
    <t xml:space="preserve"> ъhrnem 2h</t>
  </si>
  <si>
    <t xml:space="preserve"> 2 aћ 3 </t>
  </si>
  <si>
    <t xml:space="preserve"> Ve volnэch dnech okolo 7 h</t>
  </si>
  <si>
    <t xml:space="preserve"> 1h.</t>
  </si>
  <si>
    <t xml:space="preserve"> +- 2 hodiny</t>
  </si>
  <si>
    <t xml:space="preserve"> Cca 2 hodiny</t>
  </si>
  <si>
    <t xml:space="preserve"> 2 hod</t>
  </si>
  <si>
    <t xml:space="preserve"> 1 hodinu </t>
  </si>
  <si>
    <t xml:space="preserve"> Cca 1h 30 min dennм.</t>
  </si>
  <si>
    <t xml:space="preserve"> Deset minut </t>
  </si>
  <si>
    <t xml:space="preserve"> 5-6</t>
  </si>
  <si>
    <t xml:space="preserve"> 2hodiny</t>
  </si>
  <si>
    <t xml:space="preserve"> 0hod</t>
  </si>
  <si>
    <t xml:space="preserve"> Cca 2-3</t>
  </si>
  <si>
    <t xml:space="preserve"> 1-1,5 h</t>
  </si>
  <si>
    <t xml:space="preserve"> 4 aћ 5</t>
  </si>
  <si>
    <t xml:space="preserve"> 4 hodiny </t>
  </si>
  <si>
    <t xml:space="preserve"> 4h</t>
  </si>
  <si>
    <t xml:space="preserve"> 30 min</t>
  </si>
  <si>
    <t xml:space="preserve"> cca 30 minut</t>
  </si>
  <si>
    <t xml:space="preserve"> 4 h - 5 h</t>
  </si>
  <si>
    <t xml:space="preserve"> 5 hodin</t>
  </si>
  <si>
    <t xml:space="preserve"> hodnм :( 3?</t>
  </si>
  <si>
    <t xml:space="preserve"> Cca 1,5 hodiny</t>
  </si>
  <si>
    <t xml:space="preserve"> 0.5</t>
  </si>
  <si>
    <t xml:space="preserve"> 1 - 2 hodiny</t>
  </si>
  <si>
    <t xml:space="preserve"> Zбleћн zda zde иerpбm inspiraci do prбce ci ne, pokud ano 2-3 hodiny, pokud ne do 1 hodiny, иasto okolo 30 minut </t>
  </si>
  <si>
    <t xml:space="preserve"> 1.0</t>
  </si>
  <si>
    <t xml:space="preserve"> Minuty</t>
  </si>
  <si>
    <t xml:space="preserve"> Hodinu </t>
  </si>
  <si>
    <t xml:space="preserve"> 5 hod.</t>
  </si>
  <si>
    <t xml:space="preserve"> cca 3 hodiny</t>
  </si>
  <si>
    <t xml:space="preserve"> 2 h</t>
  </si>
  <si>
    <t xml:space="preserve"> 4-5 hodin</t>
  </si>
  <si>
    <t>1. Vědomě omezuji čas strávený na internetu, abych byl méně závislý na internetu.</t>
  </si>
  <si>
    <t>2. Často si všímám, že trávím online více času, než jsem plánoval.</t>
  </si>
  <si>
    <t>3. Dokážu vypnout oznámení a věnovat se reálnému životu.</t>
  </si>
  <si>
    <t>4. Cítím se lépe, když si dělám přestávky od digitálních zařízení.</t>
  </si>
  <si>
    <t xml:space="preserve">5. Cítím úzkost nebo neklid, když delší dobu nekontroluji zprávy nebo oznámení na sociálních sítích.                                                                                                                                        </t>
  </si>
  <si>
    <t>6. Používání internetu nebo sociálních sítí má negativní vliv na můj spánek nebo odpočinek.</t>
  </si>
  <si>
    <t>7.Vědomě omezuji sledování nebo čtení zpráv na internetu.</t>
  </si>
  <si>
    <t>8.Uvědomuji si, že se na sociálních sítích porovnávám s ostatními lidmi a že to ovlivňuje moji náladu.</t>
  </si>
  <si>
    <t>9.Je pro mě obtížné omezit používání aplikací nebo sociálních sítí, i když vím, že mi to škodí nebo překáží.</t>
  </si>
  <si>
    <t>10. Snažím se plánovat čas strávený na internetu, aby mi nezasahoval do jiných povinností.</t>
  </si>
  <si>
    <t>Column1</t>
  </si>
  <si>
    <t>nekompatibilita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</si>
  <si>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</si>
  <si>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</si>
  <si>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</si>
  <si>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</si>
  <si>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</si>
  <si>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</si>
  <si>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</si>
  <si>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</si>
  <si>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</si>
  <si>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</si>
  <si>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</si>
  <si>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</si>
  <si>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</si>
  <si>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</si>
  <si>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</si>
  <si>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</si>
  <si>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</si>
  <si>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</si>
  <si>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</si>
  <si>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</si>
  <si>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ST Dev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</si>
  <si>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</si>
  <si>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</si>
  <si>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</si>
  <si>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</si>
  <si>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</si>
  <si>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</si>
  <si>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</si>
  <si>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</si>
  <si>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</si>
  <si>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</si>
  <si>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</si>
  <si>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</si>
  <si>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</si>
  <si>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</si>
  <si>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</si>
  <si>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</si>
  <si>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</si>
  <si>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</si>
  <si>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</si>
  <si>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</si>
  <si>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</si>
  <si>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</si>
  <si>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</si>
  <si>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</si>
  <si>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 xml:space="preserve"> 30 min (prщmмr ig a ytb za poslednн tэden)</t>
  </si>
  <si>
    <t xml:space="preserve"> 4 hodiny</t>
  </si>
  <si>
    <t xml:space="preserve"> 25 min</t>
  </si>
  <si>
    <t xml:space="preserve"> 3-4h</t>
  </si>
  <si>
    <t>polozka</t>
  </si>
  <si>
    <t>vzkaz</t>
  </si>
  <si>
    <t xml:space="preserve"> Obcas</t>
  </si>
  <si>
    <t xml:space="preserve"> to mщћu dмlat i bez vypнnбnн</t>
  </si>
  <si>
    <t>Mean</t>
  </si>
  <si>
    <t>StDev</t>
  </si>
  <si>
    <t>St Dev</t>
  </si>
  <si>
    <t xml:space="preserve"> SUMMARY STATISTICS FOR SCALE</t>
  </si>
  <si>
    <t xml:space="preserve"> Sum: 7805,0000000</t>
  </si>
  <si>
    <t xml:space="preserve"> Mean: 32,656903766</t>
  </si>
  <si>
    <t xml:space="preserve"> Standard Deviation:  5,947906244</t>
  </si>
  <si>
    <t>Variance: 35,377588692</t>
  </si>
  <si>
    <t>Skewness:  -,420886976</t>
  </si>
  <si>
    <t>Kurtosis:   ,226508636</t>
  </si>
  <si>
    <t>Minimum: 14,000000000</t>
  </si>
  <si>
    <t>Maximum: 47,000000000</t>
  </si>
  <si>
    <t>Cronbach's alpha:   ,620912045</t>
  </si>
  <si>
    <t>Average Inter-Item Correlation:   ,145387656</t>
  </si>
  <si>
    <t>Mean if deleted</t>
  </si>
  <si>
    <t>Var if deleted</t>
  </si>
  <si>
    <t>StDv if deleted</t>
  </si>
  <si>
    <t>Itm-Totl Correl.</t>
  </si>
  <si>
    <t>Alpha if deleted</t>
  </si>
  <si>
    <t>Item-total statistics</t>
  </si>
  <si>
    <t>&lt;2 - плохой вопрос</t>
  </si>
  <si>
    <t>Split-Half reliability</t>
  </si>
  <si>
    <t>Corr. 1st &amp; 2nd half: -,07957</t>
  </si>
  <si>
    <t>Attenuation corrected: -,10787</t>
  </si>
  <si>
    <t>Split-half reliability: -,17289</t>
  </si>
  <si>
    <t>Cronbach alpha, full scale: ,62091</t>
  </si>
  <si>
    <t>Guttman split-half: -,17082</t>
  </si>
  <si>
    <t>5</t>
  </si>
  <si>
    <t>17,15481</t>
  </si>
  <si>
    <t>4100,000</t>
  </si>
  <si>
    <t>4,044538</t>
  </si>
  <si>
    <t>16,35829</t>
  </si>
  <si>
    <t>,7120561</t>
  </si>
  <si>
    <t>15,50209</t>
  </si>
  <si>
    <t>3705,000</t>
  </si>
  <si>
    <t>4,694780</t>
  </si>
  <si>
    <t>22,04096</t>
  </si>
  <si>
    <t>,7640875</t>
  </si>
  <si>
    <t>No.Items</t>
  </si>
  <si>
    <t>Mean:</t>
  </si>
  <si>
    <t>Sum:</t>
  </si>
  <si>
    <t>Std.Dv.</t>
  </si>
  <si>
    <t>Variance</t>
  </si>
  <si>
    <t>Alpha</t>
  </si>
  <si>
    <t>ITEMS 1:</t>
  </si>
  <si>
    <t xml:space="preserve">      2:</t>
  </si>
  <si>
    <t xml:space="preserve">      3:</t>
  </si>
  <si>
    <t xml:space="preserve">      4:</t>
  </si>
  <si>
    <t xml:space="preserve">      5:</t>
  </si>
  <si>
    <t>Summary 1st half</t>
  </si>
  <si>
    <t>Summary 2nd half</t>
  </si>
  <si>
    <t>перевёрнутые вопросы: p2,p5,p6,p8,p9</t>
  </si>
  <si>
    <t>p2_1 re</t>
  </si>
  <si>
    <t>p5_1 re</t>
  </si>
  <si>
    <t>p6_1 re</t>
  </si>
  <si>
    <t>p8_1 re</t>
  </si>
  <si>
    <t>p9_1 re</t>
  </si>
  <si>
    <t>p2_2 re</t>
  </si>
  <si>
    <t>p5_2 re</t>
  </si>
  <si>
    <t>p8_2 re</t>
  </si>
  <si>
    <t>p6_2 re</t>
  </si>
  <si>
    <t>p9_2 re</t>
  </si>
  <si>
    <t>HS1</t>
  </si>
  <si>
    <t>HS2</t>
  </si>
  <si>
    <t>Marked correlations are significant at p &lt; ,05000</t>
  </si>
  <si>
    <t>Correlations (List1 in test-retest)</t>
  </si>
  <si>
    <t>N=10 (Casewise deletion of missing data)</t>
  </si>
  <si>
    <t>Test-retest reliability</t>
  </si>
  <si>
    <t>Корреляция HS1 - HS2 = 0,892119667</t>
  </si>
  <si>
    <t>Standardized alpha: ---</t>
  </si>
  <si>
    <t>Standardized alpha: ,610413731</t>
  </si>
  <si>
    <t>Factor Analysis</t>
  </si>
  <si>
    <t>Expl.Var</t>
  </si>
  <si>
    <t>Prp.Totl</t>
  </si>
  <si>
    <t>Factor 1</t>
  </si>
  <si>
    <t>Factor 2</t>
  </si>
  <si>
    <t>p=&lt;0.001</t>
  </si>
  <si>
    <t>p5 re</t>
  </si>
  <si>
    <t>p9 re</t>
  </si>
  <si>
    <t>1- vůbec neplatí</t>
  </si>
  <si>
    <t>2 - spíše neplatí</t>
  </si>
  <si>
    <t>3 - nevím</t>
  </si>
  <si>
    <t>4 - spíše platí</t>
  </si>
  <si>
    <t>5 - zcela platí</t>
  </si>
  <si>
    <t>p1 re</t>
  </si>
  <si>
    <t>p3 re</t>
  </si>
  <si>
    <t>p7 re</t>
  </si>
  <si>
    <t>vek</t>
  </si>
  <si>
    <t xml:space="preserve"> Cronbach alpha: ,693219 Standardized alpha: ,693321</t>
  </si>
  <si>
    <t>Average inter-item corr.: ,194085</t>
  </si>
  <si>
    <t>Summary for scale: Mean=28,3403 Std.Dv.=6,44857 Valid N:238</t>
  </si>
  <si>
    <t>Reliability Item Analysis</t>
  </si>
  <si>
    <t>Squared Multipl R</t>
  </si>
  <si>
    <t>Number of items in scale: 10</t>
  </si>
  <si>
    <t>Number of valid cases: 238</t>
  </si>
  <si>
    <t xml:space="preserve">Missing data were deleted: casewise </t>
  </si>
  <si>
    <t>Number of cases with missing data: 0</t>
  </si>
  <si>
    <t>Mean: 28,340336134                   Sum: 6745,0000000</t>
  </si>
  <si>
    <t>Skewness:  -,110074981              Kurtosis:  -,476132047</t>
  </si>
  <si>
    <t>Minimum: 11,000000000               Maximum: 43,000000000</t>
  </si>
  <si>
    <t>Cronbach's alpha:   ,693218682    Standardized alpha:   ,693321270</t>
  </si>
  <si>
    <t>Average Inter-Item Correlation:   ,194084666</t>
  </si>
  <si>
    <t>SUMMARY STATISTICS FOR SCALE</t>
  </si>
  <si>
    <t>14,81092</t>
  </si>
  <si>
    <t>13,52941</t>
  </si>
  <si>
    <t>3525,000</t>
  </si>
  <si>
    <t>3220,000</t>
  </si>
  <si>
    <t>3,857423</t>
  </si>
  <si>
    <t>3,288706</t>
  </si>
  <si>
    <t>14,87971</t>
  </si>
  <si>
    <t>10,81559</t>
  </si>
  <si>
    <t>,6100672</t>
  </si>
  <si>
    <t>,3228309</t>
  </si>
  <si>
    <t>Corr. 1st &amp; 2nd half: ,626237</t>
  </si>
  <si>
    <t xml:space="preserve">Split-half reliability: ,770167 </t>
  </si>
  <si>
    <t>Guttman split-half: ,764177</t>
  </si>
  <si>
    <t xml:space="preserve">Cronbach alpha, full scale: ,69322 </t>
  </si>
  <si>
    <t>Attenuation corrected: ---</t>
  </si>
  <si>
    <t>Scree plot</t>
  </si>
  <si>
    <t>hodiny v internetu</t>
  </si>
  <si>
    <t>N=193 (Casewise deletion of missing data)</t>
  </si>
  <si>
    <t>Standard Deviation:  6,448573837              Variance: 41,584104528</t>
  </si>
  <si>
    <t>horni mez</t>
  </si>
  <si>
    <t>dolni mez</t>
  </si>
  <si>
    <t>Percentil</t>
  </si>
  <si>
    <t>korelace = 0,436193143534677</t>
  </si>
  <si>
    <t>Factor 1 - 2,4,6,8,10</t>
  </si>
  <si>
    <t>Factor 2 - 1,3,7,9</t>
  </si>
  <si>
    <t>Validita Reliabilita 1 Factor (p2, 4, 6, 8, 10)</t>
  </si>
  <si>
    <t>Statistics</t>
  </si>
  <si>
    <t>Value</t>
  </si>
  <si>
    <t>Number of items in scale</t>
  </si>
  <si>
    <t>Number of valid cases</t>
  </si>
  <si>
    <t>11.0504</t>
  </si>
  <si>
    <t>Standard Deviation</t>
  </si>
  <si>
    <t>Sum</t>
  </si>
  <si>
    <t>2630.00</t>
  </si>
  <si>
    <t>14.0228</t>
  </si>
  <si>
    <t>Cronbach's alpha</t>
  </si>
  <si>
    <t>0.7462</t>
  </si>
  <si>
    <t>Standardized alpha</t>
  </si>
  <si>
    <t>0.7467</t>
  </si>
  <si>
    <t>Average Inter-Item Correlation</t>
  </si>
  <si>
    <t>0.4287</t>
  </si>
  <si>
    <t>Var. if deleted</t>
  </si>
  <si>
    <t>StDv. if deleted</t>
  </si>
  <si>
    <t>Validita Reliabilita 2 Factor (p1re, 3re, 7re, 9re)</t>
  </si>
  <si>
    <t>15.48</t>
  </si>
  <si>
    <t>3685.00</t>
  </si>
  <si>
    <t>0.76</t>
  </si>
  <si>
    <t>0.77</t>
  </si>
  <si>
    <t>0.40</t>
  </si>
  <si>
    <t>HS 1 Factor</t>
  </si>
  <si>
    <t>HS 2 Factor</t>
  </si>
  <si>
    <t>M</t>
  </si>
  <si>
    <t>SD</t>
  </si>
  <si>
    <t>z-score</t>
  </si>
  <si>
    <t>Validita - korelace HS 1 Factor x hodiny na internetu</t>
  </si>
  <si>
    <t>korelace</t>
  </si>
  <si>
    <t>Validita - korelace HS 2 Factor x hodiny na internetu</t>
  </si>
  <si>
    <t>percentil</t>
  </si>
  <si>
    <t>sten</t>
  </si>
  <si>
    <t>HS celkem</t>
  </si>
  <si>
    <t>t-score</t>
  </si>
  <si>
    <t>&gt;99</t>
  </si>
  <si>
    <t>&lt;1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</si>
</sst>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0"/>
    <numFmt numFmtId="166" formatCode="0.000"/>
    <numFmt numFmtId="167" formatCode="0.0"/>
    <numFmt numFmtId="168" formatCode="0.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0"/>
      <color indexed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1F1F1F"/>
      <name val="Arial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theme="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9" fontId="1" fillId="0" borderId="0" applyFont="0" applyFill="0" applyBorder="0" applyAlignment="0" applyProtection="0"/>
    <xf numFmtId="0" fontId="19" fillId="0" borderId="0"/>
  </cellStyleXfs>
  <cellXfs count="148">
    <xf numFmtId="0" fontId="0" fillId="0" borderId="0" xfId="0"/>
    <xf numFmtId="22" fontId="0" fillId="0" borderId="0" xfId="0" applyNumberFormat="1"/>
    <xf numFmtId="0" fontId="13" fillId="33" borderId="10" xfId="0" applyFont="1" applyFill="1" applyBorder="1"/>
    <xf numFmtId="0" fontId="0" fillId="34" borderId="10" xfId="0" applyFont="1" applyFill="1" applyBorder="1"/>
    <xf numFmtId="0" fontId="0" fillId="0" borderId="10" xfId="0" applyFont="1" applyBorder="1"/>
    <xf numFmtId="0" fontId="13" fillId="33" borderId="11" xfId="0" applyFont="1" applyFill="1" applyBorder="1"/>
    <xf numFmtId="0" fontId="0" fillId="34" borderId="11" xfId="0" applyFont="1" applyFill="1" applyBorder="1"/>
    <xf numFmtId="0" fontId="0" fillId="0" borderId="11" xfId="0" applyFont="1" applyBorder="1"/>
    <xf numFmtId="0" fontId="0" fillId="35" borderId="0" xfId="0" applyFill="1"/>
    <xf numFmtId="22" fontId="0" fillId="35" borderId="0" xfId="0" applyNumberFormat="1" applyFill="1"/>
    <xf numFmtId="0" fontId="16" fillId="0" borderId="0" xfId="0" applyFont="1"/>
    <xf numFmtId="0" fontId="0" fillId="0" borderId="13" xfId="0" applyFont="1" applyBorder="1"/>
    <xf numFmtId="166" fontId="20" fillId="0" borderId="0" xfId="42" applyNumberFormat="1" applyFont="1" applyAlignment="1">
      <alignment horizontal="right" vertical="center"/>
    </xf>
    <xf numFmtId="166" fontId="21" fillId="0" borderId="0" xfId="42" applyNumberFormat="1" applyFont="1" applyAlignment="1">
      <alignment horizontal="right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6" fillId="0" borderId="19" xfId="0" applyFont="1" applyBorder="1"/>
    <xf numFmtId="0" fontId="16" fillId="0" borderId="20" xfId="0" applyFont="1" applyBorder="1"/>
    <xf numFmtId="0" fontId="16" fillId="0" borderId="17" xfId="0" applyFont="1" applyBorder="1"/>
    <xf numFmtId="0" fontId="0" fillId="0" borderId="0" xfId="0" applyAlignment="1">
      <alignment wrapText="1"/>
    </xf>
    <xf numFmtId="0" fontId="16" fillId="0" borderId="15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165" fontId="20" fillId="0" borderId="0" xfId="42" applyNumberFormat="1" applyFont="1" applyBorder="1" applyAlignment="1">
      <alignment horizontal="right" vertical="center"/>
    </xf>
    <xf numFmtId="164" fontId="20" fillId="0" borderId="0" xfId="42" applyNumberFormat="1" applyFont="1" applyBorder="1" applyAlignment="1">
      <alignment horizontal="right" vertical="center"/>
    </xf>
    <xf numFmtId="165" fontId="20" fillId="0" borderId="20" xfId="42" applyNumberFormat="1" applyFont="1" applyBorder="1" applyAlignment="1">
      <alignment horizontal="right" vertical="center"/>
    </xf>
    <xf numFmtId="164" fontId="20" fillId="0" borderId="20" xfId="42" applyNumberFormat="1" applyFont="1" applyBorder="1" applyAlignment="1">
      <alignment horizontal="right" vertical="center"/>
    </xf>
    <xf numFmtId="164" fontId="20" fillId="35" borderId="0" xfId="42" applyNumberFormat="1" applyFont="1" applyFill="1" applyBorder="1" applyAlignment="1">
      <alignment horizontal="right" vertical="center"/>
    </xf>
    <xf numFmtId="0" fontId="16" fillId="35" borderId="17" xfId="0" applyFont="1" applyFill="1" applyBorder="1"/>
    <xf numFmtId="165" fontId="20" fillId="35" borderId="0" xfId="42" applyNumberFormat="1" applyFont="1" applyFill="1" applyBorder="1" applyAlignment="1">
      <alignment horizontal="right" vertical="center"/>
    </xf>
    <xf numFmtId="0" fontId="0" fillId="0" borderId="19" xfId="0" applyFont="1" applyBorder="1"/>
    <xf numFmtId="1" fontId="20" fillId="0" borderId="0" xfId="43" applyNumberFormat="1" applyFont="1" applyBorder="1" applyAlignment="1">
      <alignment horizontal="right" vertical="center"/>
    </xf>
    <xf numFmtId="1" fontId="20" fillId="0" borderId="18" xfId="43" applyNumberFormat="1" applyFont="1" applyBorder="1" applyAlignment="1">
      <alignment horizontal="right" vertical="center"/>
    </xf>
    <xf numFmtId="1" fontId="20" fillId="0" borderId="20" xfId="43" applyNumberFormat="1" applyFont="1" applyBorder="1" applyAlignment="1">
      <alignment horizontal="right" vertical="center"/>
    </xf>
    <xf numFmtId="1" fontId="20" fillId="0" borderId="21" xfId="43" applyNumberFormat="1" applyFont="1" applyBorder="1" applyAlignment="1">
      <alignment horizontal="right" vertical="center"/>
    </xf>
    <xf numFmtId="22" fontId="0" fillId="34" borderId="10" xfId="0" applyNumberFormat="1" applyFont="1" applyFill="1" applyBorder="1"/>
    <xf numFmtId="22" fontId="0" fillId="0" borderId="10" xfId="0" applyNumberFormat="1" applyFont="1" applyBorder="1"/>
    <xf numFmtId="0" fontId="13" fillId="33" borderId="0" xfId="0" applyFont="1" applyFill="1" applyBorder="1"/>
    <xf numFmtId="0" fontId="0" fillId="0" borderId="12" xfId="0" applyFont="1" applyBorder="1"/>
    <xf numFmtId="0" fontId="13" fillId="33" borderId="23" xfId="0" applyFont="1" applyFill="1" applyBorder="1"/>
    <xf numFmtId="0" fontId="20" fillId="0" borderId="17" xfId="43" applyNumberFormat="1" applyFont="1" applyBorder="1" applyAlignment="1">
      <alignment horizontal="left" vertical="top"/>
    </xf>
    <xf numFmtId="0" fontId="0" fillId="35" borderId="10" xfId="0" applyFont="1" applyFill="1" applyBorder="1"/>
    <xf numFmtId="22" fontId="0" fillId="35" borderId="10" xfId="0" applyNumberFormat="1" applyFont="1" applyFill="1" applyBorder="1"/>
    <xf numFmtId="0" fontId="21" fillId="0" borderId="17" xfId="43" applyNumberFormat="1" applyFont="1" applyBorder="1" applyAlignment="1">
      <alignment horizontal="left" vertical="center"/>
    </xf>
    <xf numFmtId="0" fontId="21" fillId="0" borderId="22" xfId="43" applyNumberFormat="1" applyFont="1" applyBorder="1" applyAlignment="1">
      <alignment horizontal="left" vertical="center"/>
    </xf>
    <xf numFmtId="0" fontId="21" fillId="0" borderId="19" xfId="43" applyNumberFormat="1" applyFont="1" applyBorder="1" applyAlignment="1">
      <alignment horizontal="left" vertical="center"/>
    </xf>
    <xf numFmtId="0" fontId="16" fillId="0" borderId="15" xfId="0" applyFont="1" applyFill="1" applyBorder="1" applyAlignment="1">
      <alignment wrapText="1"/>
    </xf>
    <xf numFmtId="0" fontId="16" fillId="0" borderId="16" xfId="0" applyFont="1" applyFill="1" applyBorder="1" applyAlignment="1">
      <alignment wrapText="1"/>
    </xf>
    <xf numFmtId="164" fontId="20" fillId="0" borderId="0" xfId="43" applyNumberFormat="1" applyFont="1" applyBorder="1" applyAlignment="1">
      <alignment horizontal="right" vertical="center"/>
    </xf>
    <xf numFmtId="164" fontId="20" fillId="0" borderId="18" xfId="43" applyNumberFormat="1" applyFont="1" applyBorder="1" applyAlignment="1">
      <alignment horizontal="right" vertical="center"/>
    </xf>
    <xf numFmtId="164" fontId="22" fillId="0" borderId="0" xfId="43" applyNumberFormat="1" applyFont="1" applyBorder="1" applyAlignment="1">
      <alignment horizontal="right" vertical="center"/>
    </xf>
    <xf numFmtId="164" fontId="22" fillId="0" borderId="18" xfId="43" applyNumberFormat="1" applyFont="1" applyBorder="1" applyAlignment="1">
      <alignment horizontal="right" vertical="center"/>
    </xf>
    <xf numFmtId="0" fontId="21" fillId="0" borderId="17" xfId="43" applyNumberFormat="1" applyFont="1" applyBorder="1" applyAlignment="1">
      <alignment vertical="center"/>
    </xf>
    <xf numFmtId="164" fontId="20" fillId="0" borderId="20" xfId="43" applyNumberFormat="1" applyFont="1" applyBorder="1" applyAlignment="1">
      <alignment horizontal="right" vertical="center"/>
    </xf>
    <xf numFmtId="164" fontId="20" fillId="0" borderId="21" xfId="43" applyNumberFormat="1" applyFont="1" applyBorder="1" applyAlignment="1">
      <alignment horizontal="right" vertical="center"/>
    </xf>
    <xf numFmtId="164" fontId="23" fillId="0" borderId="18" xfId="43" applyNumberFormat="1" applyFont="1" applyBorder="1" applyAlignment="1">
      <alignment horizontal="right" vertical="center"/>
    </xf>
    <xf numFmtId="164" fontId="23" fillId="0" borderId="0" xfId="43" applyNumberFormat="1" applyFont="1" applyBorder="1" applyAlignment="1">
      <alignment horizontal="right" vertical="center"/>
    </xf>
    <xf numFmtId="0" fontId="16" fillId="0" borderId="14" xfId="0" applyFont="1" applyBorder="1"/>
    <xf numFmtId="0" fontId="16" fillId="0" borderId="16" xfId="0" applyFont="1" applyBorder="1"/>
    <xf numFmtId="0" fontId="21" fillId="0" borderId="14" xfId="43" applyNumberFormat="1" applyFont="1" applyBorder="1" applyAlignment="1">
      <alignment horizontal="left" vertical="top"/>
    </xf>
    <xf numFmtId="0" fontId="16" fillId="0" borderId="0" xfId="0" applyFont="1" applyFill="1" applyBorder="1" applyAlignment="1">
      <alignment wrapText="1"/>
    </xf>
    <xf numFmtId="0" fontId="16" fillId="0" borderId="0" xfId="0" applyFont="1" applyBorder="1" applyAlignment="1">
      <alignment wrapText="1"/>
    </xf>
    <xf numFmtId="164" fontId="20" fillId="0" borderId="18" xfId="43" applyNumberFormat="1" applyFont="1" applyFill="1" applyBorder="1" applyAlignment="1">
      <alignment horizontal="right" vertical="center"/>
    </xf>
    <xf numFmtId="164" fontId="20" fillId="0" borderId="21" xfId="43" applyNumberFormat="1" applyFont="1" applyFill="1" applyBorder="1" applyAlignment="1">
      <alignment horizontal="right" vertical="center"/>
    </xf>
    <xf numFmtId="0" fontId="13" fillId="33" borderId="12" xfId="0" applyFont="1" applyFill="1" applyBorder="1"/>
    <xf numFmtId="22" fontId="0" fillId="0" borderId="13" xfId="0" applyNumberFormat="1" applyFont="1" applyBorder="1"/>
    <xf numFmtId="0" fontId="0" fillId="0" borderId="10" xfId="0" applyNumberFormat="1" applyFont="1" applyBorder="1"/>
    <xf numFmtId="0" fontId="0" fillId="0" borderId="12" xfId="0" applyNumberFormat="1" applyFont="1" applyBorder="1"/>
    <xf numFmtId="0" fontId="0" fillId="0" borderId="13" xfId="0" applyNumberFormat="1" applyFont="1" applyBorder="1"/>
    <xf numFmtId="0" fontId="16" fillId="0" borderId="15" xfId="0" applyFont="1" applyBorder="1"/>
    <xf numFmtId="0" fontId="0" fillId="0" borderId="10" xfId="0" applyFont="1" applyFill="1" applyBorder="1"/>
    <xf numFmtId="22" fontId="0" fillId="0" borderId="10" xfId="0" applyNumberFormat="1" applyFont="1" applyFill="1" applyBorder="1"/>
    <xf numFmtId="0" fontId="0" fillId="34" borderId="12" xfId="0" applyFont="1" applyFill="1" applyBorder="1"/>
    <xf numFmtId="164" fontId="25" fillId="0" borderId="0" xfId="45" applyNumberFormat="1" applyFont="1" applyAlignment="1">
      <alignment horizontal="right" vertical="center"/>
    </xf>
    <xf numFmtId="0" fontId="20" fillId="0" borderId="14" xfId="45" applyNumberFormat="1" applyFont="1" applyBorder="1" applyAlignment="1">
      <alignment horizontal="left" vertical="top"/>
    </xf>
    <xf numFmtId="0" fontId="0" fillId="0" borderId="0" xfId="0" applyBorder="1" applyAlignment="1">
      <alignment wrapText="1"/>
    </xf>
    <xf numFmtId="0" fontId="16" fillId="0" borderId="18" xfId="0" applyFont="1" applyBorder="1" applyAlignment="1">
      <alignment wrapText="1"/>
    </xf>
    <xf numFmtId="165" fontId="20" fillId="0" borderId="0" xfId="45" applyNumberFormat="1" applyFont="1" applyBorder="1" applyAlignment="1">
      <alignment horizontal="right" vertical="center"/>
    </xf>
    <xf numFmtId="164" fontId="20" fillId="0" borderId="0" xfId="45" applyNumberFormat="1" applyFont="1" applyBorder="1" applyAlignment="1">
      <alignment horizontal="right" vertical="center"/>
    </xf>
    <xf numFmtId="164" fontId="20" fillId="0" borderId="18" xfId="45" applyNumberFormat="1" applyFont="1" applyBorder="1" applyAlignment="1">
      <alignment horizontal="right" vertical="center"/>
    </xf>
    <xf numFmtId="165" fontId="20" fillId="35" borderId="0" xfId="45" applyNumberFormat="1" applyFont="1" applyFill="1" applyBorder="1" applyAlignment="1">
      <alignment horizontal="right" vertical="center"/>
    </xf>
    <xf numFmtId="164" fontId="20" fillId="35" borderId="0" xfId="45" applyNumberFormat="1" applyFont="1" applyFill="1" applyBorder="1" applyAlignment="1">
      <alignment horizontal="right" vertical="center"/>
    </xf>
    <xf numFmtId="164" fontId="20" fillId="35" borderId="18" xfId="45" applyNumberFormat="1" applyFont="1" applyFill="1" applyBorder="1" applyAlignment="1">
      <alignment horizontal="right" vertical="center"/>
    </xf>
    <xf numFmtId="165" fontId="20" fillId="0" borderId="20" xfId="45" applyNumberFormat="1" applyFont="1" applyBorder="1" applyAlignment="1">
      <alignment horizontal="right" vertical="center"/>
    </xf>
    <xf numFmtId="164" fontId="20" fillId="0" borderId="20" xfId="45" applyNumberFormat="1" applyFont="1" applyBorder="1" applyAlignment="1">
      <alignment horizontal="right" vertical="center"/>
    </xf>
    <xf numFmtId="164" fontId="20" fillId="0" borderId="21" xfId="45" applyNumberFormat="1" applyFont="1" applyBorder="1" applyAlignment="1">
      <alignment horizontal="right" vertical="center"/>
    </xf>
    <xf numFmtId="1" fontId="20" fillId="0" borderId="0" xfId="45" applyNumberFormat="1" applyFont="1" applyBorder="1" applyAlignment="1">
      <alignment horizontal="right" vertical="center"/>
    </xf>
    <xf numFmtId="1" fontId="20" fillId="0" borderId="18" xfId="45" applyNumberFormat="1" applyFont="1" applyBorder="1" applyAlignment="1">
      <alignment horizontal="right" vertical="center"/>
    </xf>
    <xf numFmtId="1" fontId="20" fillId="0" borderId="20" xfId="45" applyNumberFormat="1" applyFont="1" applyBorder="1" applyAlignment="1">
      <alignment horizontal="right" vertical="center"/>
    </xf>
    <xf numFmtId="1" fontId="20" fillId="0" borderId="21" xfId="45" applyNumberFormat="1" applyFont="1" applyBorder="1" applyAlignment="1">
      <alignment horizontal="right" vertical="center"/>
    </xf>
    <xf numFmtId="0" fontId="16" fillId="0" borderId="0" xfId="0" applyFont="1" applyFill="1" applyBorder="1"/>
    <xf numFmtId="0" fontId="21" fillId="0" borderId="14" xfId="45" applyNumberFormat="1" applyFont="1" applyBorder="1" applyAlignment="1">
      <alignment horizontal="left"/>
    </xf>
    <xf numFmtId="164" fontId="19" fillId="0" borderId="0" xfId="45" applyNumberFormat="1" applyFont="1" applyBorder="1" applyAlignment="1">
      <alignment horizontal="right" vertical="center"/>
    </xf>
    <xf numFmtId="164" fontId="25" fillId="0" borderId="0" xfId="45" applyNumberFormat="1" applyFont="1" applyBorder="1" applyAlignment="1">
      <alignment horizontal="right" vertical="center"/>
    </xf>
    <xf numFmtId="164" fontId="19" fillId="0" borderId="18" xfId="45" applyNumberFormat="1" applyFont="1" applyBorder="1" applyAlignment="1">
      <alignment horizontal="right" vertical="center"/>
    </xf>
    <xf numFmtId="164" fontId="25" fillId="0" borderId="18" xfId="45" applyNumberFormat="1" applyFont="1" applyBorder="1" applyAlignment="1">
      <alignment horizontal="right" vertical="center"/>
    </xf>
    <xf numFmtId="164" fontId="19" fillId="0" borderId="20" xfId="45" applyNumberFormat="1" applyFont="1" applyBorder="1" applyAlignment="1">
      <alignment horizontal="right" vertical="center"/>
    </xf>
    <xf numFmtId="164" fontId="25" fillId="0" borderId="20" xfId="45" applyNumberFormat="1" applyFont="1" applyBorder="1" applyAlignment="1">
      <alignment horizontal="right" vertical="center"/>
    </xf>
    <xf numFmtId="164" fontId="19" fillId="0" borderId="21" xfId="45" applyNumberFormat="1" applyFont="1" applyBorder="1" applyAlignment="1">
      <alignment horizontal="right" vertical="center"/>
    </xf>
    <xf numFmtId="164" fontId="26" fillId="0" borderId="0" xfId="45" applyNumberFormat="1" applyFont="1" applyBorder="1" applyAlignment="1">
      <alignment horizontal="right" vertical="center"/>
    </xf>
    <xf numFmtId="164" fontId="21" fillId="0" borderId="18" xfId="45" applyNumberFormat="1" applyFont="1" applyBorder="1" applyAlignment="1">
      <alignment horizontal="right" vertical="center"/>
    </xf>
    <xf numFmtId="164" fontId="26" fillId="0" borderId="18" xfId="45" applyNumberFormat="1" applyFont="1" applyBorder="1" applyAlignment="1">
      <alignment horizontal="right" vertical="center"/>
    </xf>
    <xf numFmtId="164" fontId="21" fillId="0" borderId="0" xfId="45" applyNumberFormat="1" applyFont="1" applyBorder="1" applyAlignment="1">
      <alignment horizontal="right" vertical="center"/>
    </xf>
    <xf numFmtId="0" fontId="16" fillId="37" borderId="17" xfId="0" applyFont="1" applyFill="1" applyBorder="1"/>
    <xf numFmtId="167" fontId="0" fillId="0" borderId="0" xfId="0" applyNumberFormat="1"/>
    <xf numFmtId="167" fontId="0" fillId="36" borderId="0" xfId="0" applyNumberFormat="1" applyFill="1"/>
    <xf numFmtId="167" fontId="0" fillId="35" borderId="0" xfId="0" applyNumberFormat="1" applyFill="1"/>
    <xf numFmtId="2" fontId="0" fillId="0" borderId="0" xfId="0" applyNumberFormat="1"/>
    <xf numFmtId="0" fontId="27" fillId="0" borderId="0" xfId="0" applyFont="1"/>
    <xf numFmtId="0" fontId="24" fillId="0" borderId="14" xfId="0" applyFont="1" applyBorder="1"/>
    <xf numFmtId="0" fontId="20" fillId="0" borderId="17" xfId="45" applyNumberFormat="1" applyFont="1" applyBorder="1" applyAlignment="1">
      <alignment horizontal="left" vertical="top"/>
    </xf>
    <xf numFmtId="0" fontId="0" fillId="0" borderId="0" xfId="0" applyFill="1" applyBorder="1"/>
    <xf numFmtId="9" fontId="0" fillId="0" borderId="12" xfId="44" applyFont="1" applyBorder="1"/>
    <xf numFmtId="9" fontId="0" fillId="0" borderId="10" xfId="0" applyNumberFormat="1" applyFont="1" applyBorder="1"/>
    <xf numFmtId="9" fontId="0" fillId="0" borderId="13" xfId="0" applyNumberFormat="1" applyFont="1" applyBorder="1"/>
    <xf numFmtId="0" fontId="13" fillId="38" borderId="12" xfId="0" applyFont="1" applyFill="1" applyBorder="1"/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7" borderId="0" xfId="0" applyFill="1"/>
    <xf numFmtId="22" fontId="0" fillId="37" borderId="0" xfId="0" applyNumberFormat="1" applyFill="1"/>
    <xf numFmtId="167" fontId="0" fillId="37" borderId="0" xfId="0" applyNumberFormat="1" applyFill="1"/>
    <xf numFmtId="0" fontId="0" fillId="0" borderId="0" xfId="0"/>
    <xf numFmtId="165" fontId="20" fillId="0" borderId="0" xfId="45" applyNumberFormat="1" applyFont="1" applyAlignment="1">
      <alignment horizontal="right" vertical="center"/>
    </xf>
    <xf numFmtId="164" fontId="20" fillId="0" borderId="0" xfId="45" applyNumberFormat="1" applyFont="1" applyAlignment="1">
      <alignment horizontal="right" vertical="center"/>
    </xf>
    <xf numFmtId="0" fontId="20" fillId="0" borderId="0" xfId="45" applyNumberFormat="1" applyFont="1" applyAlignment="1">
      <alignment horizontal="left" vertical="center"/>
    </xf>
    <xf numFmtId="0" fontId="0" fillId="0" borderId="0" xfId="0"/>
    <xf numFmtId="166" fontId="0" fillId="0" borderId="0" xfId="0" applyNumberFormat="1"/>
    <xf numFmtId="164" fontId="22" fillId="0" borderId="0" xfId="45" applyNumberFormat="1" applyFont="1" applyAlignment="1">
      <alignment horizontal="right" vertical="center"/>
    </xf>
    <xf numFmtId="2" fontId="16" fillId="0" borderId="0" xfId="0" applyNumberFormat="1" applyFont="1"/>
    <xf numFmtId="1" fontId="0" fillId="0" borderId="0" xfId="0" applyNumberFormat="1"/>
    <xf numFmtId="0" fontId="0" fillId="0" borderId="17" xfId="0" applyFont="1" applyBorder="1"/>
    <xf numFmtId="17" fontId="0" fillId="0" borderId="0" xfId="0" applyNumberFormat="1" applyBorder="1"/>
    <xf numFmtId="16" fontId="0" fillId="0" borderId="0" xfId="0" applyNumberFormat="1" applyBorder="1"/>
    <xf numFmtId="0" fontId="20" fillId="0" borderId="17" xfId="45" applyNumberFormat="1" applyFont="1" applyBorder="1" applyAlignment="1">
      <alignment horizontal="left" vertical="center"/>
    </xf>
    <xf numFmtId="0" fontId="20" fillId="0" borderId="19" xfId="45" applyNumberFormat="1" applyFont="1" applyBorder="1" applyAlignment="1">
      <alignment horizontal="left" vertical="center"/>
    </xf>
    <xf numFmtId="168" fontId="0" fillId="0" borderId="0" xfId="0" applyNumberFormat="1" applyBorder="1"/>
    <xf numFmtId="0" fontId="16" fillId="0" borderId="0" xfId="0" applyFont="1" applyBorder="1"/>
    <xf numFmtId="164" fontId="20" fillId="0" borderId="17" xfId="45" applyNumberFormat="1" applyFont="1" applyBorder="1" applyAlignment="1">
      <alignment horizontal="right" vertical="center"/>
    </xf>
    <xf numFmtId="0" fontId="14" fillId="0" borderId="0" xfId="0" applyFont="1"/>
    <xf numFmtId="0" fontId="28" fillId="0" borderId="0" xfId="0" applyFont="1" applyBorder="1" applyAlignment="1">
      <alignment horizontal="left" vertical="center" wrapText="1" indent="1" readingOrder="1"/>
    </xf>
    <xf numFmtId="0" fontId="28" fillId="0" borderId="0" xfId="0" applyFont="1" applyBorder="1" applyAlignment="1">
      <alignment vertical="center" wrapText="1" readingOrder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tatistica" xfId="43" xr:uid="{00000000-0005-0000-0000-000025000000}"/>
    <cellStyle name="Normal_Statistica N2" xfId="45" xr:uid="{A86FBA99-5D17-4D44-B047-42579DA46ED5}"/>
    <cellStyle name="Normal_корреляция" xfId="42" xr:uid="{00000000-0005-0000-0000-000026000000}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numFmt numFmtId="16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numFmt numFmtId="16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numFmt numFmtId="16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numFmt numFmtId="16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numFmt numFmtId="16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numFmt numFmtId="16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numFmt numFmtId="16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numFmt numFmtId="16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numFmt numFmtId="16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numFmt numFmtId="166" formatCode="0.0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27" formatCode="dd/mm/yyyy\ hh:mm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27" formatCode="dd/mm/yyyy\ hh:mm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27" formatCode="dd/mm/yyyy\ hh:mm"/>
    </dxf>
    <dxf>
      <numFmt numFmtId="0" formatCode="General"/>
    </dxf>
    <dxf>
      <numFmt numFmtId="27" formatCode="dd/mm/yyyy\ h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13" formatCode="0%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167" formatCode="0.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27" formatCode="dd/mm/yyyy\ hh:mm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04"/>
        <scheme val="minor"/>
      </font>
      <fill>
        <patternFill patternType="solid">
          <fgColor theme="4"/>
          <bgColor theme="4"/>
        </patternFill>
      </fill>
    </dxf>
    <dxf>
      <numFmt numFmtId="27" formatCode="dd/mm/yyyy\ hh:mm"/>
    </dxf>
    <dxf>
      <numFmt numFmtId="27" formatCode="dd/mm/yyyy\ hh:mm"/>
    </dxf>
    <dxf>
      <numFmt numFmtId="0" formatCode="General"/>
    </dxf>
    <dxf>
      <numFmt numFmtId="167" formatCode="0.0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title pos="t" align="ctr" overlay="0">
      <cx:tx>
        <cx:txData>
          <cx:v>t-score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t-score</a:t>
          </a:r>
        </a:p>
      </cx:txPr>
    </cx:title>
    <cx:plotArea>
      <cx:plotAreaRegion>
        <cx:series layoutId="clusteredColumn" uniqueId="{1D5159DE-807E-465F-8DA1-35941570D710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</cx:chartData>
  <cx:chart>
    <cx:title pos="t" align="ctr" overlay="0">
      <cx:tx>
        <cx:txData>
          <cx:v>Factor 1 t-score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Factor 1 t-score</a:t>
          </a:r>
        </a:p>
      </cx:txPr>
    </cx:title>
    <cx:plotArea>
      <cx:plotAreaRegion>
        <cx:series layoutId="clusteredColumn" uniqueId="{BB60F76B-2A46-4929-ADEA-7C22F3C36EAE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</cx:f>
      </cx:numDim>
    </cx:data>
  </cx:chartData>
  <cx:chart>
    <cx:title pos="t" align="ctr" overlay="0">
      <cx:tx>
        <cx:txData>
          <cx:v>Factor 2 t-score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Factor 2 t-score</a:t>
          </a:r>
        </a:p>
      </cx:txPr>
    </cx:title>
    <cx:plotArea>
      <cx:plotAreaRegion>
        <cx:series layoutId="clusteredColumn" uniqueId="{0A3F2B4F-D5C4-4CEA-9D29-3C26FD90CC0C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403861</xdr:colOff>
      <xdr:row>12</xdr:row>
      <xdr:rowOff>177684</xdr:rowOff>
    </xdr:from>
    <xdr:to>
      <xdr:col>68</xdr:col>
      <xdr:colOff>299953</xdr:colOff>
      <xdr:row>36</xdr:row>
      <xdr:rowOff>170263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5B51716-33E6-407C-8C01-A19C467690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076843" y="2338993"/>
              <a:ext cx="6601692" cy="43151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57</xdr:col>
      <xdr:colOff>541714</xdr:colOff>
      <xdr:row>38</xdr:row>
      <xdr:rowOff>40526</xdr:rowOff>
    </xdr:from>
    <xdr:to>
      <xdr:col>68</xdr:col>
      <xdr:colOff>437806</xdr:colOff>
      <xdr:row>62</xdr:row>
      <xdr:rowOff>33104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DD0E0DA-BB37-4DCB-BB53-CA18C02810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020732" y="6884671"/>
              <a:ext cx="6601692" cy="43151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57</xdr:col>
      <xdr:colOff>448541</xdr:colOff>
      <xdr:row>64</xdr:row>
      <xdr:rowOff>129887</xdr:rowOff>
    </xdr:from>
    <xdr:to>
      <xdr:col>68</xdr:col>
      <xdr:colOff>289215</xdr:colOff>
      <xdr:row>88</xdr:row>
      <xdr:rowOff>117023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6CC3078D-F6CE-4790-B686-6765DFDF33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927559" y="11656869"/>
              <a:ext cx="6546274" cy="43097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</xdr:colOff>
      <xdr:row>41</xdr:row>
      <xdr:rowOff>7620</xdr:rowOff>
    </xdr:from>
    <xdr:to>
      <xdr:col>7</xdr:col>
      <xdr:colOff>383008</xdr:colOff>
      <xdr:row>44</xdr:row>
      <xdr:rowOff>53425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667D4-FCFB-4CF2-A6D9-FF76652D7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0" y="8420100"/>
          <a:ext cx="2686425" cy="609685"/>
        </a:xfrm>
        <a:prstGeom prst="rect">
          <a:avLst/>
        </a:prstGeom>
      </xdr:spPr>
    </xdr:pic>
    <xdr:clientData/>
  </xdr:twoCellAnchor>
  <xdr:twoCellAnchor editAs="oneCell">
    <xdr:from>
      <xdr:col>15</xdr:col>
      <xdr:colOff>581424</xdr:colOff>
      <xdr:row>52</xdr:row>
      <xdr:rowOff>21771</xdr:rowOff>
    </xdr:from>
    <xdr:to>
      <xdr:col>22</xdr:col>
      <xdr:colOff>575185</xdr:colOff>
      <xdr:row>68</xdr:row>
      <xdr:rowOff>114954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9AB1AF-03C4-44AF-97BF-208DE081F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1481" y="10395857"/>
          <a:ext cx="4260961" cy="3239154"/>
        </a:xfrm>
        <a:prstGeom prst="rect">
          <a:avLst/>
        </a:prstGeom>
      </xdr:spPr>
    </xdr:pic>
    <xdr:clientData/>
  </xdr:twoCellAnchor>
  <xdr:twoCellAnchor editAs="oneCell">
    <xdr:from>
      <xdr:col>16</xdr:col>
      <xdr:colOff>17286</xdr:colOff>
      <xdr:row>35</xdr:row>
      <xdr:rowOff>48665</xdr:rowOff>
    </xdr:from>
    <xdr:to>
      <xdr:col>23</xdr:col>
      <xdr:colOff>4165</xdr:colOff>
      <xdr:row>50</xdr:row>
      <xdr:rowOff>66233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C1A7C6-EF47-4DEF-8B44-177FE7DD7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36943" y="6895779"/>
          <a:ext cx="4254079" cy="3250625"/>
        </a:xfrm>
        <a:prstGeom prst="rect">
          <a:avLst/>
        </a:prstGeom>
      </xdr:spPr>
    </xdr:pic>
    <xdr:clientData/>
  </xdr:twoCellAnchor>
  <xdr:twoCellAnchor editAs="oneCell">
    <xdr:from>
      <xdr:col>16</xdr:col>
      <xdr:colOff>5764</xdr:colOff>
      <xdr:row>6</xdr:row>
      <xdr:rowOff>87026</xdr:rowOff>
    </xdr:from>
    <xdr:to>
      <xdr:col>22</xdr:col>
      <xdr:colOff>539165</xdr:colOff>
      <xdr:row>21</xdr:row>
      <xdr:rowOff>323376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7D6679-DEA8-4BBA-8A8C-849D510EB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42705" y="1162791"/>
          <a:ext cx="4191001" cy="31140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4" displayName="Table14" ref="A12:AL250" totalsRowShown="0">
  <autoFilter ref="A12:AL250" xr:uid="{00000000-0009-0000-0100-000003000000}"/>
  <sortState xmlns:xlrd2="http://schemas.microsoft.com/office/spreadsheetml/2017/richdata2" ref="A13:AL250">
    <sortCondition ref="A12:A250"/>
  </sortState>
  <tableColumns count="38">
    <tableColumn id="1" xr3:uid="{00000000-0010-0000-0000-000001000000}" name="respondent"/>
    <tableColumn id="2" xr3:uid="{00000000-0010-0000-0000-000002000000}" name="pohlavi"/>
    <tableColumn id="3" xr3:uid="{00000000-0010-0000-0000-000003000000}" name="rocnik"/>
    <tableColumn id="4" xr3:uid="{00000000-0010-0000-0000-000004000000}" name="timestamp" dataDxfId="109"/>
    <tableColumn id="5" xr3:uid="{00000000-0010-0000-0000-000005000000}" name="text"/>
    <tableColumn id="37" xr3:uid="{AE4D1C5F-11E0-482C-9473-54A092F6A66C}" name="hodiny v internetu" dataDxfId="108"/>
    <tableColumn id="6" xr3:uid="{00000000-0010-0000-0000-000006000000}" name="p1"/>
    <tableColumn id="7" xr3:uid="{00000000-0010-0000-0000-000007000000}" name="p2"/>
    <tableColumn id="8" xr3:uid="{00000000-0010-0000-0000-000008000000}" name="p3"/>
    <tableColumn id="9" xr3:uid="{00000000-0010-0000-0000-000009000000}" name="p4"/>
    <tableColumn id="10" xr3:uid="{00000000-0010-0000-0000-00000A000000}" name="p5"/>
    <tableColumn id="11" xr3:uid="{00000000-0010-0000-0000-00000B000000}" name="p6"/>
    <tableColumn id="12" xr3:uid="{00000000-0010-0000-0000-00000C000000}" name="p7"/>
    <tableColumn id="13" xr3:uid="{00000000-0010-0000-0000-00000D000000}" name="p8"/>
    <tableColumn id="14" xr3:uid="{00000000-0010-0000-0000-00000E000000}" name="p9"/>
    <tableColumn id="15" xr3:uid="{00000000-0010-0000-0000-00000F000000}" name="p10"/>
    <tableColumn id="16" xr3:uid="{00000000-0010-0000-0000-000010000000}" name="t1"/>
    <tableColumn id="17" xr3:uid="{00000000-0010-0000-0000-000011000000}" name="t2"/>
    <tableColumn id="18" xr3:uid="{00000000-0010-0000-0000-000012000000}" name="t3"/>
    <tableColumn id="19" xr3:uid="{00000000-0010-0000-0000-000013000000}" name="t4"/>
    <tableColumn id="20" xr3:uid="{00000000-0010-0000-0000-000014000000}" name="t5"/>
    <tableColumn id="21" xr3:uid="{00000000-0010-0000-0000-000015000000}" name="t6"/>
    <tableColumn id="22" xr3:uid="{00000000-0010-0000-0000-000016000000}" name="t7"/>
    <tableColumn id="23" xr3:uid="{00000000-0010-0000-0000-000017000000}" name="t8"/>
    <tableColumn id="24" xr3:uid="{00000000-0010-0000-0000-000018000000}" name="t9"/>
    <tableColumn id="25" xr3:uid="{00000000-0010-0000-0000-000019000000}" name="t10"/>
    <tableColumn id="26" xr3:uid="{00000000-0010-0000-0000-00001A000000}" name="n1"/>
    <tableColumn id="27" xr3:uid="{00000000-0010-0000-0000-00001B000000}" name="n2"/>
    <tableColumn id="28" xr3:uid="{00000000-0010-0000-0000-00001C000000}" name="n3"/>
    <tableColumn id="29" xr3:uid="{00000000-0010-0000-0000-00001D000000}" name="n4"/>
    <tableColumn id="30" xr3:uid="{00000000-0010-0000-0000-00001E000000}" name="n5"/>
    <tableColumn id="31" xr3:uid="{00000000-0010-0000-0000-00001F000000}" name="n6"/>
    <tableColumn id="32" xr3:uid="{00000000-0010-0000-0000-000020000000}" name="n7"/>
    <tableColumn id="33" xr3:uid="{00000000-0010-0000-0000-000021000000}" name="n8"/>
    <tableColumn id="34" xr3:uid="{00000000-0010-0000-0000-000022000000}" name="n9"/>
    <tableColumn id="35" xr3:uid="{00000000-0010-0000-0000-000023000000}" name="n10"/>
    <tableColumn id="36" xr3:uid="{00000000-0010-0000-0000-000024000000}" name="nekompatibilita"/>
    <tableColumn id="38" xr3:uid="{00000000-0010-0000-0000-000026000000}" name="ST Dev" dataDxfId="107">
      <calculatedColumnFormula>_xlfn.STDEV.P(Table14[[#This Row],[p1]:[p10]])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255:AA265" totalsRowShown="0">
  <autoFilter ref="A255:AA265" xr:uid="{00000000-0009-0000-0100-000004000000}"/>
  <tableColumns count="27">
    <tableColumn id="1" xr3:uid="{00000000-0010-0000-0100-000001000000}" name="respondent"/>
    <tableColumn id="2" xr3:uid="{00000000-0010-0000-0100-000002000000}" name="pohlavi"/>
    <tableColumn id="3" xr3:uid="{00000000-0010-0000-0100-000003000000}" name="rocnik"/>
    <tableColumn id="4" xr3:uid="{00000000-0010-0000-0100-000004000000}" name="cas_1" dataDxfId="106"/>
    <tableColumn id="5" xr3:uid="{00000000-0010-0000-0100-000005000000}" name="cas_2" dataDxfId="105"/>
    <tableColumn id="6" xr3:uid="{00000000-0010-0000-0100-000006000000}" name="odpoved_1"/>
    <tableColumn id="7" xr3:uid="{00000000-0010-0000-0100-000007000000}" name="odpoved_2"/>
    <tableColumn id="8" xr3:uid="{00000000-0010-0000-0100-000008000000}" name="p1_1"/>
    <tableColumn id="9" xr3:uid="{00000000-0010-0000-0100-000009000000}" name="p2_1"/>
    <tableColumn id="10" xr3:uid="{00000000-0010-0000-0100-00000A000000}" name="p3_1"/>
    <tableColumn id="11" xr3:uid="{00000000-0010-0000-0100-00000B000000}" name="p4_1"/>
    <tableColumn id="12" xr3:uid="{00000000-0010-0000-0100-00000C000000}" name="p5_1"/>
    <tableColumn id="13" xr3:uid="{00000000-0010-0000-0100-00000D000000}" name="p6_1"/>
    <tableColumn id="14" xr3:uid="{00000000-0010-0000-0100-00000E000000}" name="p7_1"/>
    <tableColumn id="15" xr3:uid="{00000000-0010-0000-0100-00000F000000}" name="p8_1"/>
    <tableColumn id="16" xr3:uid="{00000000-0010-0000-0100-000010000000}" name="p9_1"/>
    <tableColumn id="17" xr3:uid="{00000000-0010-0000-0100-000011000000}" name="p10_1"/>
    <tableColumn id="18" xr3:uid="{00000000-0010-0000-0100-000012000000}" name="p1_2"/>
    <tableColumn id="19" xr3:uid="{00000000-0010-0000-0100-000013000000}" name="p2_2"/>
    <tableColumn id="20" xr3:uid="{00000000-0010-0000-0100-000014000000}" name="p3_2"/>
    <tableColumn id="21" xr3:uid="{00000000-0010-0000-0100-000015000000}" name="p4_2"/>
    <tableColumn id="22" xr3:uid="{00000000-0010-0000-0100-000016000000}" name="p5_2"/>
    <tableColumn id="23" xr3:uid="{00000000-0010-0000-0100-000017000000}" name="p6_2"/>
    <tableColumn id="24" xr3:uid="{00000000-0010-0000-0100-000018000000}" name="p7_2"/>
    <tableColumn id="25" xr3:uid="{00000000-0010-0000-0100-000019000000}" name="p8_2"/>
    <tableColumn id="26" xr3:uid="{00000000-0010-0000-0100-00001A000000}" name="p9_2"/>
    <tableColumn id="27" xr3:uid="{00000000-0010-0000-0100-00001B000000}" name="p10_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AB73973-FC56-4F7B-B50A-3DF575C48E96}" name="Table10" displayName="Table10" ref="A14:AR252" totalsRowShown="0" headerRowDxfId="104" dataDxfId="102" headerRowBorderDxfId="103" tableBorderDxfId="101" totalsRowBorderDxfId="100">
  <autoFilter ref="A14:AR252" xr:uid="{8AB73973-FC56-4F7B-B50A-3DF575C48E96}"/>
  <tableColumns count="44">
    <tableColumn id="1" xr3:uid="{C8CB4C20-3AAA-4493-B475-DB09DBD722B8}" name="respondent" dataDxfId="99"/>
    <tableColumn id="2" xr3:uid="{14212118-9A96-4BA2-BF70-FFF2CB6432B5}" name="pohlavi" dataDxfId="98"/>
    <tableColumn id="3" xr3:uid="{F0390FDA-7F7D-4260-B493-6C03327CD70F}" name="rocnik" dataDxfId="97"/>
    <tableColumn id="4" xr3:uid="{DAAE0886-4D82-41D5-A569-AE435F36E33F}" name="timestamp" dataDxfId="96"/>
    <tableColumn id="5" xr3:uid="{495170B4-F7EA-4C15-946B-9C6B4D088A6C}" name="text" dataDxfId="95"/>
    <tableColumn id="48" xr3:uid="{D3740953-8777-4984-A772-7F8FD995A538}" name="Column1" dataDxfId="94"/>
    <tableColumn id="7" xr3:uid="{C9DE4850-2A6D-4DDD-958A-E05FA1F3C1E4}" name="p1 re" dataDxfId="93"/>
    <tableColumn id="8" xr3:uid="{EEFCA91E-3CFE-488D-8FE1-E387520F58CC}" name="p2" dataDxfId="92"/>
    <tableColumn id="10" xr3:uid="{0C24C2D8-ABF8-4648-B9F6-8F24C4D87751}" name="p3 re" dataDxfId="91"/>
    <tableColumn id="11" xr3:uid="{D0E43093-8C08-4B34-BCD4-31341047CC8B}" name="p4" dataDxfId="90"/>
    <tableColumn id="12" xr3:uid="{27CA2D02-26D4-439E-B0B7-48932180CCEA}" name="p5 re" dataDxfId="89"/>
    <tableColumn id="14" xr3:uid="{859DD126-B1F4-41DF-A48D-4B9F16CD2C0B}" name="p6" dataDxfId="88"/>
    <tableColumn id="16" xr3:uid="{7BB97A7B-5120-4B9E-86A1-2CC2439B775A}" name="p7 re" dataDxfId="87"/>
    <tableColumn id="17" xr3:uid="{C0B49E00-DB27-4F8B-BF3C-B43EC5F45D67}" name="p8" dataDxfId="86"/>
    <tableColumn id="19" xr3:uid="{77D54B8C-E86E-49F9-8D65-7FB70AA1E2C4}" name="p9 re" dataDxfId="85"/>
    <tableColumn id="20" xr3:uid="{FF597CC1-11FE-4D6C-A8A6-AD13D2CF5906}" name="p10" dataDxfId="84"/>
    <tableColumn id="21" xr3:uid="{A38B6AA5-F992-461D-B360-1EA2E1247ED7}" name="t1" dataDxfId="83"/>
    <tableColumn id="22" xr3:uid="{58D4AA7C-3776-4013-8CDB-F4ADE0EC218E}" name="t2" dataDxfId="82"/>
    <tableColumn id="23" xr3:uid="{E9AC8AA1-57FE-4B62-B0C3-72735912AB65}" name="t3" dataDxfId="81"/>
    <tableColumn id="24" xr3:uid="{AFE28511-2225-445F-BFAC-C1D64EC5B14A}" name="t4" dataDxfId="80"/>
    <tableColumn id="25" xr3:uid="{05005225-BF9B-4EC8-871B-A0C5C54E234A}" name="t5" dataDxfId="79"/>
    <tableColumn id="26" xr3:uid="{5C1D5260-3A2C-48BB-930A-89F1DB8C462C}" name="t6" dataDxfId="78"/>
    <tableColumn id="27" xr3:uid="{90529AC9-98B2-4C6C-8F3F-178B36BFA1A1}" name="t7" dataDxfId="77"/>
    <tableColumn id="28" xr3:uid="{1D306091-0BCE-4034-A6CB-3D6082C5E98C}" name="t8" dataDxfId="76"/>
    <tableColumn id="29" xr3:uid="{7D64D96C-C238-465C-AFAB-A89642E5BD14}" name="t9" dataDxfId="75"/>
    <tableColumn id="30" xr3:uid="{D7D590B6-DE9B-418F-99F1-D4B613426A2A}" name="t10" dataDxfId="74"/>
    <tableColumn id="31" xr3:uid="{C56A7719-8BEB-47BD-824B-F68B349A0003}" name="n1" dataDxfId="73"/>
    <tableColumn id="32" xr3:uid="{A4839446-91DD-4DFE-A26E-6AB4AAFACFF5}" name="n2" dataDxfId="72"/>
    <tableColumn id="33" xr3:uid="{D6EB8EA0-C6A9-430C-8AE3-58E900FAACD9}" name="n3" dataDxfId="71"/>
    <tableColumn id="34" xr3:uid="{92FDD71C-923D-430F-A1C2-095709BF3ED9}" name="n4" dataDxfId="70"/>
    <tableColumn id="35" xr3:uid="{3A04E81A-D75A-4861-873F-22D0CD652479}" name="n5" dataDxfId="69"/>
    <tableColumn id="36" xr3:uid="{79E00AD7-586F-444D-A8F2-891FE42FCF6C}" name="n6" dataDxfId="68"/>
    <tableColumn id="37" xr3:uid="{56524DEF-D0D3-4A5A-8A31-D0160ECEC7D9}" name="n7" dataDxfId="67"/>
    <tableColumn id="38" xr3:uid="{884C7A7C-C3BB-4FE1-86F0-327FE32243CC}" name="n8" dataDxfId="66"/>
    <tableColumn id="39" xr3:uid="{2F740941-8DC2-481B-B2B4-99AA9E39C1C2}" name="n9" dataDxfId="65"/>
    <tableColumn id="40" xr3:uid="{A1A2C4DD-B204-489F-B949-58BDF41CED7C}" name="n10" dataDxfId="64"/>
    <tableColumn id="47" xr3:uid="{85D3AEA0-B59E-4633-8679-44391425B54A}" name="vek" dataDxfId="63">
      <calculatedColumnFormula>2025-Table10[[#This Row],[rocnik]]</calculatedColumnFormula>
    </tableColumn>
    <tableColumn id="43" xr3:uid="{CC18539C-E72D-45EA-BED9-A3CE3AE345DE}" name="HS" dataDxfId="62">
      <calculatedColumnFormula>SUM(Table10[[#This Row],[p1 re]:[p10]])</calculatedColumnFormula>
    </tableColumn>
    <tableColumn id="44" xr3:uid="{69EF9B71-7D71-488B-8708-0F71D88D5EC6}" name="StDev" dataDxfId="61">
      <calculatedColumnFormula>_xlfn.STDEV.P(Table10[[#This Row],[p1 re]:[p10]])</calculatedColumnFormula>
    </tableColumn>
    <tableColumn id="45" xr3:uid="{41836BE8-3D57-42C9-9B06-A598ED984695}" name="z-scor" dataDxfId="60">
      <calculatedColumnFormula>STANDARDIZE(Table10[[#This Row],[HS]],$P$5,$Q$5)</calculatedColumnFormula>
    </tableColumn>
    <tableColumn id="46" xr3:uid="{E4F46441-42A4-42C1-9DF5-7F85DA6904B6}" name="t-scor" dataDxfId="59">
      <calculatedColumnFormula>ROUND((10*(Table10[[#This Row],[HS]]-$P$5)/$Q$5)+50,0)</calculatedColumnFormula>
    </tableColumn>
    <tableColumn id="49" xr3:uid="{550BB867-0475-4EE9-A7C4-A4F8EF1D6A34}" name="dolni mez" dataDxfId="58">
      <calculatedColumnFormula>Table10[[#This Row],[HS]]-$BA$9</calculatedColumnFormula>
    </tableColumn>
    <tableColumn id="50" xr3:uid="{933FCADF-1C6C-452C-9F81-36CDD9CD174E}" name="horni mez" dataDxfId="57">
      <calculatedColumnFormula>Table10[[#This Row],[HS]]+$BA$9</calculatedColumnFormula>
    </tableColumn>
    <tableColumn id="52" xr3:uid="{E40979D3-8D3E-42FC-82FA-0F8B81201F7E}" name="Percentil" dataDxfId="56">
      <calculatedColumnFormula>PERCENTRANK(Table10[HS],Table10[[#This Row],[HS]])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17" displayName="Table17" ref="A4:U243" totalsRowShown="0">
  <autoFilter ref="A4:U243" xr:uid="{00000000-0009-0000-0100-000006000000}"/>
  <sortState xmlns:xlrd2="http://schemas.microsoft.com/office/spreadsheetml/2017/richdata2" ref="A5:U243">
    <sortCondition ref="U4:U243"/>
  </sortState>
  <tableColumns count="21">
    <tableColumn id="1" xr3:uid="{00000000-0010-0000-0200-000001000000}" name="respondent"/>
    <tableColumn id="2" xr3:uid="{00000000-0010-0000-0200-000002000000}" name="pohlavi"/>
    <tableColumn id="3" xr3:uid="{00000000-0010-0000-0200-000003000000}" name="rocnik"/>
    <tableColumn id="4" xr3:uid="{00000000-0010-0000-0200-000004000000}" name="timestamp" dataDxfId="55"/>
    <tableColumn id="5" xr3:uid="{00000000-0010-0000-0200-000005000000}" name="text"/>
    <tableColumn id="6" xr3:uid="{00000000-0010-0000-0200-000006000000}" name="kod otevrene odpovedi"/>
    <tableColumn id="7" xr3:uid="{00000000-0010-0000-0200-000007000000}" name="p1"/>
    <tableColumn id="9" xr3:uid="{00000000-0010-0000-0200-000009000000}" name="p2 reverse"/>
    <tableColumn id="10" xr3:uid="{00000000-0010-0000-0200-00000A000000}" name="p3"/>
    <tableColumn id="11" xr3:uid="{00000000-0010-0000-0200-00000B000000}" name="p4"/>
    <tableColumn id="13" xr3:uid="{00000000-0010-0000-0200-00000D000000}" name="p5 reverse"/>
    <tableColumn id="15" xr3:uid="{00000000-0010-0000-0200-00000F000000}" name="p6 reverse"/>
    <tableColumn id="16" xr3:uid="{00000000-0010-0000-0200-000010000000}" name="p7"/>
    <tableColumn id="18" xr3:uid="{00000000-0010-0000-0200-000012000000}" name="p8 reverse"/>
    <tableColumn id="20" xr3:uid="{00000000-0010-0000-0200-000014000000}" name="p9 reverse"/>
    <tableColumn id="21" xr3:uid="{00000000-0010-0000-0200-000015000000}" name="p10"/>
    <tableColumn id="22" xr3:uid="{00000000-0010-0000-0200-000016000000}" name="skor"/>
    <tableColumn id="23" xr3:uid="{00000000-0010-0000-0200-000017000000}" name="HS"/>
    <tableColumn id="24" xr3:uid="{00000000-0010-0000-0200-000018000000}" name="z-scor">
      <calculatedColumnFormula>STANDARDIZE(Table17[[#This Row],[HS]],$F$2,$G$2)</calculatedColumnFormula>
    </tableColumn>
    <tableColumn id="25" xr3:uid="{00000000-0010-0000-0200-000019000000}" name="t-scor">
      <calculatedColumnFormula>10*((Table17[[#This Row],[HS]]-$F$2)/$G$2)+50</calculatedColumnFormula>
    </tableColumn>
    <tableColumn id="26" xr3:uid="{00000000-0010-0000-0200-00001A000000}" name="St Dev" dataDxfId="54">
      <calculatedColumnFormula>_xlfn.STDEV.P(Table17[[#This Row],[p1]:[p10]])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49" displayName="Table49" ref="A248:AK258" totalsRowShown="0">
  <autoFilter ref="A248:AK258" xr:uid="{00000000-0009-0000-0100-000008000000}"/>
  <tableColumns count="37">
    <tableColumn id="1" xr3:uid="{00000000-0010-0000-0300-000001000000}" name="respondent"/>
    <tableColumn id="2" xr3:uid="{00000000-0010-0000-0300-000002000000}" name="pohlavi"/>
    <tableColumn id="3" xr3:uid="{00000000-0010-0000-0300-000003000000}" name="rocnik"/>
    <tableColumn id="4" xr3:uid="{00000000-0010-0000-0300-000004000000}" name="cas_1" dataDxfId="53"/>
    <tableColumn id="5" xr3:uid="{00000000-0010-0000-0300-000005000000}" name="cas_2" dataDxfId="52"/>
    <tableColumn id="6" xr3:uid="{00000000-0010-0000-0300-000006000000}" name="odpoved_1"/>
    <tableColumn id="7" xr3:uid="{00000000-0010-0000-0300-000007000000}" name="odpoved_2"/>
    <tableColumn id="8" xr3:uid="{00000000-0010-0000-0300-000008000000}" name="p1_1"/>
    <tableColumn id="28" xr3:uid="{00000000-0010-0000-0300-00001C000000}" name="p2_1 re" dataDxfId="51">
      <calculatedColumnFormula>6-Table49[[#This Row],[p2_1]]</calculatedColumnFormula>
    </tableColumn>
    <tableColumn id="9" xr3:uid="{00000000-0010-0000-0300-000009000000}" name="p2_1"/>
    <tableColumn id="10" xr3:uid="{00000000-0010-0000-0300-00000A000000}" name="p3_1"/>
    <tableColumn id="11" xr3:uid="{00000000-0010-0000-0300-00000B000000}" name="p4_1"/>
    <tableColumn id="29" xr3:uid="{00000000-0010-0000-0300-00001D000000}" name="p5_1 re" dataDxfId="50">
      <calculatedColumnFormula>6-Table49[[#This Row],[p5_1]]</calculatedColumnFormula>
    </tableColumn>
    <tableColumn id="12" xr3:uid="{00000000-0010-0000-0300-00000C000000}" name="p5_1"/>
    <tableColumn id="30" xr3:uid="{00000000-0010-0000-0300-00001E000000}" name="p6_1 re" dataDxfId="49">
      <calculatedColumnFormula>6-Table49[[#This Row],[p6_1]]</calculatedColumnFormula>
    </tableColumn>
    <tableColumn id="13" xr3:uid="{00000000-0010-0000-0300-00000D000000}" name="p6_1"/>
    <tableColumn id="14" xr3:uid="{00000000-0010-0000-0300-00000E000000}" name="p7_1"/>
    <tableColumn id="31" xr3:uid="{00000000-0010-0000-0300-00001F000000}" name="p8_1 re" dataDxfId="48">
      <calculatedColumnFormula>6-Table49[[#This Row],[p8_1]]</calculatedColumnFormula>
    </tableColumn>
    <tableColumn id="15" xr3:uid="{00000000-0010-0000-0300-00000F000000}" name="p8_1"/>
    <tableColumn id="32" xr3:uid="{00000000-0010-0000-0300-000020000000}" name="p9_1 re" dataDxfId="47">
      <calculatedColumnFormula>6-Table49[[#This Row],[p9_1]]</calculatedColumnFormula>
    </tableColumn>
    <tableColumn id="16" xr3:uid="{00000000-0010-0000-0300-000010000000}" name="p9_1"/>
    <tableColumn id="17" xr3:uid="{00000000-0010-0000-0300-000011000000}" name="p10_1"/>
    <tableColumn id="18" xr3:uid="{00000000-0010-0000-0300-000012000000}" name="p1_2"/>
    <tableColumn id="33" xr3:uid="{00000000-0010-0000-0300-000021000000}" name="p2_2 re" dataDxfId="46">
      <calculatedColumnFormula>6-Table49[[#This Row],[p2_2]]</calculatedColumnFormula>
    </tableColumn>
    <tableColumn id="19" xr3:uid="{00000000-0010-0000-0300-000013000000}" name="p2_2"/>
    <tableColumn id="20" xr3:uid="{00000000-0010-0000-0300-000014000000}" name="p3_2"/>
    <tableColumn id="21" xr3:uid="{00000000-0010-0000-0300-000015000000}" name="p4_2"/>
    <tableColumn id="34" xr3:uid="{00000000-0010-0000-0300-000022000000}" name="p5_2 re" dataDxfId="45">
      <calculatedColumnFormula>6-Table49[[#This Row],[p5_2]]</calculatedColumnFormula>
    </tableColumn>
    <tableColumn id="22" xr3:uid="{00000000-0010-0000-0300-000016000000}" name="p5_2"/>
    <tableColumn id="35" xr3:uid="{00000000-0010-0000-0300-000023000000}" name="p6_2 re" dataDxfId="44">
      <calculatedColumnFormula>6-Table49[[#This Row],[p6_2]]</calculatedColumnFormula>
    </tableColumn>
    <tableColumn id="23" xr3:uid="{00000000-0010-0000-0300-000017000000}" name="p6_2"/>
    <tableColumn id="24" xr3:uid="{00000000-0010-0000-0300-000018000000}" name="p7_2"/>
    <tableColumn id="36" xr3:uid="{00000000-0010-0000-0300-000024000000}" name="p8_2 re" dataDxfId="43">
      <calculatedColumnFormula>6-Table49[[#This Row],[p8_2]]</calculatedColumnFormula>
    </tableColumn>
    <tableColumn id="25" xr3:uid="{00000000-0010-0000-0300-000019000000}" name="p8_2"/>
    <tableColumn id="37" xr3:uid="{00000000-0010-0000-0300-000025000000}" name="p9_2 re" dataDxfId="42">
      <calculatedColumnFormula>6-Table49[[#This Row],[p9_2]]</calculatedColumnFormula>
    </tableColumn>
    <tableColumn id="26" xr3:uid="{00000000-0010-0000-0300-00001A000000}" name="p9_2"/>
    <tableColumn id="27" xr3:uid="{00000000-0010-0000-0300-00001B000000}" name="p10_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2" displayName="Table12" ref="A262:AC272" totalsRowShown="0" headerRowDxfId="41" dataDxfId="40" tableBorderDxfId="39">
  <autoFilter ref="A262:AC272" xr:uid="{00000000-0009-0000-0100-00000C000000}"/>
  <tableColumns count="29">
    <tableColumn id="1" xr3:uid="{00000000-0010-0000-0400-000001000000}" name="respondent" dataDxfId="38"/>
    <tableColumn id="2" xr3:uid="{00000000-0010-0000-0400-000002000000}" name="pohlavi" dataDxfId="37"/>
    <tableColumn id="3" xr3:uid="{00000000-0010-0000-0400-000003000000}" name="rocnik" dataDxfId="36"/>
    <tableColumn id="4" xr3:uid="{00000000-0010-0000-0400-000004000000}" name="cas_1" dataDxfId="35"/>
    <tableColumn id="5" xr3:uid="{00000000-0010-0000-0400-000005000000}" name="cas_2" dataDxfId="34"/>
    <tableColumn id="6" xr3:uid="{00000000-0010-0000-0400-000006000000}" name="odpoved_1" dataDxfId="33"/>
    <tableColumn id="7" xr3:uid="{00000000-0010-0000-0400-000007000000}" name="odpoved_2" dataDxfId="32"/>
    <tableColumn id="8" xr3:uid="{00000000-0010-0000-0400-000008000000}" name="p1_1" dataDxfId="31"/>
    <tableColumn id="9" xr3:uid="{00000000-0010-0000-0400-000009000000}" name="p2_1 re" dataDxfId="30"/>
    <tableColumn id="10" xr3:uid="{00000000-0010-0000-0400-00000A000000}" name="p3_1" dataDxfId="29"/>
    <tableColumn id="11" xr3:uid="{00000000-0010-0000-0400-00000B000000}" name="p4_1" dataDxfId="28"/>
    <tableColumn id="12" xr3:uid="{00000000-0010-0000-0400-00000C000000}" name="p5_1 re" dataDxfId="27"/>
    <tableColumn id="13" xr3:uid="{00000000-0010-0000-0400-00000D000000}" name="p6_1 re" dataDxfId="26"/>
    <tableColumn id="14" xr3:uid="{00000000-0010-0000-0400-00000E000000}" name="p7_1" dataDxfId="25"/>
    <tableColumn id="15" xr3:uid="{00000000-0010-0000-0400-00000F000000}" name="p8_1 re" dataDxfId="24"/>
    <tableColumn id="16" xr3:uid="{00000000-0010-0000-0400-000010000000}" name="p9_1 re" dataDxfId="23"/>
    <tableColumn id="17" xr3:uid="{00000000-0010-0000-0400-000011000000}" name="p10_1" dataDxfId="22"/>
    <tableColumn id="18" xr3:uid="{00000000-0010-0000-0400-000012000000}" name="p1_2" dataDxfId="21"/>
    <tableColumn id="19" xr3:uid="{00000000-0010-0000-0400-000013000000}" name="p2_2 re" dataDxfId="20"/>
    <tableColumn id="20" xr3:uid="{00000000-0010-0000-0400-000014000000}" name="p3_2" dataDxfId="19"/>
    <tableColumn id="21" xr3:uid="{00000000-0010-0000-0400-000015000000}" name="p4_2" dataDxfId="18"/>
    <tableColumn id="22" xr3:uid="{00000000-0010-0000-0400-000016000000}" name="p5_2 re" dataDxfId="17"/>
    <tableColumn id="23" xr3:uid="{00000000-0010-0000-0400-000017000000}" name="p6_2 re" dataDxfId="16"/>
    <tableColumn id="24" xr3:uid="{00000000-0010-0000-0400-000018000000}" name="p7_2" dataDxfId="15"/>
    <tableColumn id="25" xr3:uid="{00000000-0010-0000-0400-000019000000}" name="p8_2 re" dataDxfId="14"/>
    <tableColumn id="26" xr3:uid="{00000000-0010-0000-0400-00001A000000}" name="p9_2 re" dataDxfId="13"/>
    <tableColumn id="27" xr3:uid="{00000000-0010-0000-0400-00001B000000}" name="p10_2" dataDxfId="12"/>
    <tableColumn id="28" xr3:uid="{00000000-0010-0000-0400-00001C000000}" name="HS1">
      <calculatedColumnFormula>SUM(H263:Q263)</calculatedColumnFormula>
    </tableColumn>
    <tableColumn id="29" xr3:uid="{00000000-0010-0000-0400-00001D000000}" name="HS2" dataDxfId="11">
      <calculatedColumnFormula>SUM(Table12[[#This Row],[p1_2]:[p10_2]])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1:K11" totalsRowShown="0" dataDxfId="10">
  <autoFilter ref="A1:K11" xr:uid="{00000000-0009-0000-0100-000007000000}"/>
  <tableColumns count="11">
    <tableColumn id="1" xr3:uid="{00000000-0010-0000-0500-000001000000}" name="Column1"/>
    <tableColumn id="2" xr3:uid="{00000000-0010-0000-0500-000002000000}" name="p1" dataDxfId="9"/>
    <tableColumn id="3" xr3:uid="{00000000-0010-0000-0500-000003000000}" name="p2" dataDxfId="8"/>
    <tableColumn id="4" xr3:uid="{00000000-0010-0000-0500-000004000000}" name="p3" dataDxfId="7"/>
    <tableColumn id="5" xr3:uid="{00000000-0010-0000-0500-000005000000}" name="p4" dataDxfId="6"/>
    <tableColumn id="6" xr3:uid="{00000000-0010-0000-0500-000006000000}" name="p5" dataDxfId="5"/>
    <tableColumn id="7" xr3:uid="{00000000-0010-0000-0500-000007000000}" name="p6" dataDxfId="4"/>
    <tableColumn id="8" xr3:uid="{00000000-0010-0000-0500-000008000000}" name="p7" dataDxfId="3"/>
    <tableColumn id="9" xr3:uid="{00000000-0010-0000-0500-000009000000}" name="p8" dataDxfId="2"/>
    <tableColumn id="10" xr3:uid="{00000000-0010-0000-0500-00000A000000}" name="p9" dataDxfId="1"/>
    <tableColumn id="11" xr3:uid="{00000000-0010-0000-0500-00000B000000}" name="p1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69"/>
  <sheetViews>
    <sheetView topLeftCell="G1" zoomScale="70" zoomScaleNormal="70" workbookViewId="0">
      <selection activeCell="F26" sqref="F26"/>
    </sheetView>
  </sheetViews>
  <sheetFormatPr defaultRowHeight="14.4" x14ac:dyDescent="0.3"/>
  <cols>
    <col min="1" max="1" width="13.21875" customWidth="1"/>
    <col min="2" max="2" width="9.5546875" customWidth="1"/>
    <col min="4" max="4" width="18.33203125" customWidth="1"/>
    <col min="5" max="5" width="22.6640625" customWidth="1"/>
    <col min="6" max="7" width="12.88671875" customWidth="1"/>
  </cols>
  <sheetData>
    <row r="1" spans="1:38" x14ac:dyDescent="0.3">
      <c r="A1" t="s">
        <v>110</v>
      </c>
      <c r="G1" t="s">
        <v>0</v>
      </c>
    </row>
    <row r="2" spans="1:38" x14ac:dyDescent="0.3">
      <c r="A2" t="s">
        <v>111</v>
      </c>
      <c r="G2" t="s">
        <v>1</v>
      </c>
    </row>
    <row r="3" spans="1:38" x14ac:dyDescent="0.3">
      <c r="A3" t="s">
        <v>112</v>
      </c>
      <c r="G3" t="s">
        <v>0</v>
      </c>
    </row>
    <row r="4" spans="1:38" x14ac:dyDescent="0.3">
      <c r="A4" t="s">
        <v>113</v>
      </c>
      <c r="G4" t="s">
        <v>0</v>
      </c>
    </row>
    <row r="5" spans="1:38" x14ac:dyDescent="0.3">
      <c r="A5" t="s">
        <v>114</v>
      </c>
      <c r="G5" t="s">
        <v>1</v>
      </c>
    </row>
    <row r="6" spans="1:38" x14ac:dyDescent="0.3">
      <c r="A6" t="s">
        <v>115</v>
      </c>
      <c r="G6" t="s">
        <v>1</v>
      </c>
    </row>
    <row r="7" spans="1:38" x14ac:dyDescent="0.3">
      <c r="A7" t="s">
        <v>116</v>
      </c>
      <c r="G7" t="s">
        <v>0</v>
      </c>
    </row>
    <row r="8" spans="1:38" x14ac:dyDescent="0.3">
      <c r="A8" t="s">
        <v>117</v>
      </c>
      <c r="G8" t="s">
        <v>1</v>
      </c>
    </row>
    <row r="9" spans="1:38" x14ac:dyDescent="0.3">
      <c r="A9" t="s">
        <v>118</v>
      </c>
      <c r="G9" t="s">
        <v>1</v>
      </c>
    </row>
    <row r="10" spans="1:38" x14ac:dyDescent="0.3">
      <c r="A10" t="s">
        <v>119</v>
      </c>
      <c r="G10" t="s">
        <v>0</v>
      </c>
    </row>
    <row r="12" spans="1:38" x14ac:dyDescent="0.3">
      <c r="A12" t="s">
        <v>2</v>
      </c>
      <c r="B12" t="s">
        <v>3</v>
      </c>
      <c r="C12" t="s">
        <v>4</v>
      </c>
      <c r="D12" t="s">
        <v>5</v>
      </c>
      <c r="E12" t="s">
        <v>6</v>
      </c>
      <c r="F12" t="s">
        <v>294</v>
      </c>
      <c r="G12" t="s">
        <v>8</v>
      </c>
      <c r="H12" t="s">
        <v>9</v>
      </c>
      <c r="I12" t="s">
        <v>11</v>
      </c>
      <c r="J12" t="s">
        <v>12</v>
      </c>
      <c r="K12" t="s">
        <v>13</v>
      </c>
      <c r="L12" t="s">
        <v>15</v>
      </c>
      <c r="M12" t="s">
        <v>17</v>
      </c>
      <c r="N12" t="s">
        <v>18</v>
      </c>
      <c r="O12" t="s">
        <v>20</v>
      </c>
      <c r="P12" t="s">
        <v>22</v>
      </c>
      <c r="Q12" t="s">
        <v>122</v>
      </c>
      <c r="R12" t="s">
        <v>123</v>
      </c>
      <c r="S12" t="s">
        <v>124</v>
      </c>
      <c r="T12" t="s">
        <v>125</v>
      </c>
      <c r="U12" t="s">
        <v>126</v>
      </c>
      <c r="V12" t="s">
        <v>127</v>
      </c>
      <c r="W12" t="s">
        <v>128</v>
      </c>
      <c r="X12" t="s">
        <v>129</v>
      </c>
      <c r="Y12" t="s">
        <v>130</v>
      </c>
      <c r="Z12" t="s">
        <v>131</v>
      </c>
      <c r="AA12" t="s">
        <v>132</v>
      </c>
      <c r="AB12" t="s">
        <v>133</v>
      </c>
      <c r="AC12" t="s">
        <v>134</v>
      </c>
      <c r="AD12" t="s">
        <v>135</v>
      </c>
      <c r="AE12" t="s">
        <v>136</v>
      </c>
      <c r="AF12" t="s">
        <v>137</v>
      </c>
      <c r="AG12" t="s">
        <v>138</v>
      </c>
      <c r="AH12" t="s">
        <v>139</v>
      </c>
      <c r="AI12" t="s">
        <v>140</v>
      </c>
      <c r="AJ12" t="s">
        <v>141</v>
      </c>
      <c r="AK12" t="s">
        <v>121</v>
      </c>
      <c r="AL12" t="s">
        <v>142</v>
      </c>
    </row>
    <row r="13" spans="1:38" x14ac:dyDescent="0.3">
      <c r="A13">
        <v>40679</v>
      </c>
      <c r="B13">
        <v>1</v>
      </c>
      <c r="C13">
        <v>1997</v>
      </c>
      <c r="D13" s="1">
        <v>45958.338912037034</v>
      </c>
      <c r="E13" t="s">
        <v>61</v>
      </c>
      <c r="F13" s="110">
        <v>1</v>
      </c>
      <c r="G13">
        <v>4</v>
      </c>
      <c r="H13">
        <v>2</v>
      </c>
      <c r="I13">
        <v>4</v>
      </c>
      <c r="J13">
        <v>4</v>
      </c>
      <c r="K13">
        <v>5</v>
      </c>
      <c r="L13">
        <v>2</v>
      </c>
      <c r="M13">
        <v>3</v>
      </c>
      <c r="N13">
        <v>3</v>
      </c>
      <c r="O13">
        <v>2</v>
      </c>
      <c r="P13">
        <v>4</v>
      </c>
      <c r="Q13">
        <v>4</v>
      </c>
      <c r="R13">
        <v>5</v>
      </c>
      <c r="S13">
        <v>4</v>
      </c>
      <c r="T13">
        <v>4</v>
      </c>
      <c r="U13">
        <v>3</v>
      </c>
      <c r="V13">
        <v>5</v>
      </c>
      <c r="W13">
        <v>4</v>
      </c>
      <c r="X13">
        <v>4</v>
      </c>
      <c r="Y13">
        <v>3</v>
      </c>
      <c r="Z13">
        <v>7</v>
      </c>
      <c r="AA13">
        <v>2</v>
      </c>
      <c r="AB13">
        <v>9</v>
      </c>
      <c r="AC13">
        <v>6</v>
      </c>
      <c r="AD13">
        <v>8</v>
      </c>
      <c r="AE13">
        <v>7</v>
      </c>
      <c r="AF13">
        <v>10</v>
      </c>
      <c r="AG13">
        <v>4</v>
      </c>
      <c r="AH13">
        <v>3</v>
      </c>
      <c r="AI13">
        <v>5</v>
      </c>
      <c r="AJ13">
        <v>1</v>
      </c>
      <c r="AK13">
        <v>58</v>
      </c>
      <c r="AL13">
        <f>_xlfn.STDEV.P(Table14[[#This Row],[p1]:[p10]])</f>
        <v>1.004987562112089</v>
      </c>
    </row>
    <row r="14" spans="1:38" x14ac:dyDescent="0.3">
      <c r="A14">
        <v>40683</v>
      </c>
      <c r="B14">
        <v>0</v>
      </c>
      <c r="C14">
        <v>2003</v>
      </c>
      <c r="D14" s="1">
        <v>45960.72184027778</v>
      </c>
      <c r="E14" t="s">
        <v>99</v>
      </c>
      <c r="F14" s="110">
        <v>1.5</v>
      </c>
      <c r="G14">
        <v>3</v>
      </c>
      <c r="H14">
        <v>2</v>
      </c>
      <c r="I14">
        <v>5</v>
      </c>
      <c r="J14">
        <v>2</v>
      </c>
      <c r="K14">
        <v>5</v>
      </c>
      <c r="L14">
        <v>1</v>
      </c>
      <c r="M14">
        <v>5</v>
      </c>
      <c r="N14">
        <v>3</v>
      </c>
      <c r="O14">
        <v>5</v>
      </c>
      <c r="P14">
        <v>1</v>
      </c>
      <c r="Q14">
        <v>9</v>
      </c>
      <c r="R14">
        <v>16</v>
      </c>
      <c r="S14">
        <v>6</v>
      </c>
      <c r="T14">
        <v>5</v>
      </c>
      <c r="U14">
        <v>2</v>
      </c>
      <c r="V14">
        <v>3</v>
      </c>
      <c r="W14">
        <v>4</v>
      </c>
      <c r="X14">
        <v>8</v>
      </c>
      <c r="Y14">
        <v>5</v>
      </c>
      <c r="Z14">
        <v>4</v>
      </c>
      <c r="AA14">
        <v>3</v>
      </c>
      <c r="AB14">
        <v>2</v>
      </c>
      <c r="AC14">
        <v>1</v>
      </c>
      <c r="AD14">
        <v>10</v>
      </c>
      <c r="AE14">
        <v>5</v>
      </c>
      <c r="AF14">
        <v>7</v>
      </c>
      <c r="AG14">
        <v>6</v>
      </c>
      <c r="AH14">
        <v>4</v>
      </c>
      <c r="AI14">
        <v>8</v>
      </c>
      <c r="AJ14">
        <v>9</v>
      </c>
      <c r="AK14">
        <v>27</v>
      </c>
      <c r="AL14">
        <f>_xlfn.STDEV.P(Table14[[#This Row],[p1]:[p10]])</f>
        <v>1.6</v>
      </c>
    </row>
    <row r="15" spans="1:38" x14ac:dyDescent="0.3">
      <c r="A15">
        <v>40697</v>
      </c>
      <c r="B15">
        <v>0</v>
      </c>
      <c r="C15">
        <v>2001</v>
      </c>
      <c r="D15" s="1">
        <v>45958.36204861111</v>
      </c>
      <c r="E15">
        <v>1</v>
      </c>
      <c r="F15" s="110">
        <v>1</v>
      </c>
      <c r="G15">
        <v>5</v>
      </c>
      <c r="H15">
        <v>1</v>
      </c>
      <c r="I15">
        <v>5</v>
      </c>
      <c r="J15">
        <v>1</v>
      </c>
      <c r="K15">
        <v>5</v>
      </c>
      <c r="L15">
        <v>1</v>
      </c>
      <c r="M15">
        <v>5</v>
      </c>
      <c r="N15">
        <v>5</v>
      </c>
      <c r="O15">
        <v>5</v>
      </c>
      <c r="P15">
        <v>4</v>
      </c>
      <c r="Q15">
        <v>8</v>
      </c>
      <c r="R15">
        <v>3</v>
      </c>
      <c r="S15">
        <v>4</v>
      </c>
      <c r="T15">
        <v>3</v>
      </c>
      <c r="U15">
        <v>7</v>
      </c>
      <c r="V15">
        <v>4</v>
      </c>
      <c r="W15">
        <v>4</v>
      </c>
      <c r="X15">
        <v>4</v>
      </c>
      <c r="Y15">
        <v>4</v>
      </c>
      <c r="Z15">
        <v>4</v>
      </c>
      <c r="AA15">
        <v>7</v>
      </c>
      <c r="AB15">
        <v>9</v>
      </c>
      <c r="AC15">
        <v>8</v>
      </c>
      <c r="AD15">
        <v>5</v>
      </c>
      <c r="AE15">
        <v>10</v>
      </c>
      <c r="AF15">
        <v>6</v>
      </c>
      <c r="AG15">
        <v>4</v>
      </c>
      <c r="AH15">
        <v>2</v>
      </c>
      <c r="AI15">
        <v>1</v>
      </c>
      <c r="AJ15">
        <v>3</v>
      </c>
      <c r="AK15">
        <v>11</v>
      </c>
      <c r="AL15">
        <f>_xlfn.STDEV.P(Table14[[#This Row],[p1]:[p10]])</f>
        <v>1.7916472867168918</v>
      </c>
    </row>
    <row r="16" spans="1:38" x14ac:dyDescent="0.3">
      <c r="A16">
        <v>40702</v>
      </c>
      <c r="B16">
        <v>0</v>
      </c>
      <c r="C16">
        <v>2003</v>
      </c>
      <c r="D16" s="1">
        <v>45958.461921296293</v>
      </c>
      <c r="E16">
        <v>1</v>
      </c>
      <c r="F16" s="110">
        <v>1</v>
      </c>
      <c r="G16">
        <v>3</v>
      </c>
      <c r="H16">
        <v>3</v>
      </c>
      <c r="I16">
        <v>3</v>
      </c>
      <c r="J16">
        <v>4</v>
      </c>
      <c r="K16">
        <v>4</v>
      </c>
      <c r="L16">
        <v>2</v>
      </c>
      <c r="M16">
        <v>3</v>
      </c>
      <c r="N16">
        <v>2</v>
      </c>
      <c r="O16">
        <v>2</v>
      </c>
      <c r="P16">
        <v>4</v>
      </c>
      <c r="Q16">
        <v>8</v>
      </c>
      <c r="R16">
        <v>6</v>
      </c>
      <c r="S16">
        <v>8</v>
      </c>
      <c r="T16">
        <v>8</v>
      </c>
      <c r="U16">
        <v>4</v>
      </c>
      <c r="V16">
        <v>7</v>
      </c>
      <c r="W16">
        <v>5</v>
      </c>
      <c r="X16">
        <v>6</v>
      </c>
      <c r="Y16">
        <v>7</v>
      </c>
      <c r="Z16">
        <v>6</v>
      </c>
      <c r="AA16">
        <v>5</v>
      </c>
      <c r="AB16">
        <v>7</v>
      </c>
      <c r="AC16">
        <v>10</v>
      </c>
      <c r="AD16">
        <v>1</v>
      </c>
      <c r="AE16">
        <v>4</v>
      </c>
      <c r="AF16">
        <v>6</v>
      </c>
      <c r="AG16">
        <v>3</v>
      </c>
      <c r="AH16">
        <v>2</v>
      </c>
      <c r="AI16">
        <v>8</v>
      </c>
      <c r="AJ16">
        <v>9</v>
      </c>
      <c r="AK16">
        <v>51</v>
      </c>
      <c r="AL16">
        <f>_xlfn.STDEV.P(Table14[[#This Row],[p1]:[p10]])</f>
        <v>0.7745966692414834</v>
      </c>
    </row>
    <row r="17" spans="1:38" x14ac:dyDescent="0.3">
      <c r="A17">
        <v>40713</v>
      </c>
      <c r="B17">
        <v>0</v>
      </c>
      <c r="C17">
        <v>2003</v>
      </c>
      <c r="D17" s="1">
        <v>45958.409490740742</v>
      </c>
      <c r="E17" t="s">
        <v>68</v>
      </c>
      <c r="F17" s="110">
        <v>1.5</v>
      </c>
      <c r="G17">
        <v>4</v>
      </c>
      <c r="H17">
        <v>2</v>
      </c>
      <c r="I17">
        <v>2</v>
      </c>
      <c r="J17">
        <v>4</v>
      </c>
      <c r="K17">
        <v>3</v>
      </c>
      <c r="L17">
        <v>2</v>
      </c>
      <c r="M17">
        <v>4</v>
      </c>
      <c r="N17">
        <v>3</v>
      </c>
      <c r="O17">
        <v>2</v>
      </c>
      <c r="P17">
        <v>2</v>
      </c>
      <c r="Q17">
        <v>7</v>
      </c>
      <c r="R17">
        <v>15</v>
      </c>
      <c r="S17">
        <v>5</v>
      </c>
      <c r="T17">
        <v>6</v>
      </c>
      <c r="U17">
        <v>9</v>
      </c>
      <c r="V17">
        <v>6</v>
      </c>
      <c r="W17">
        <v>7</v>
      </c>
      <c r="X17">
        <v>19</v>
      </c>
      <c r="Y17">
        <v>6</v>
      </c>
      <c r="Z17">
        <v>7</v>
      </c>
      <c r="AA17">
        <v>5</v>
      </c>
      <c r="AB17">
        <v>9</v>
      </c>
      <c r="AC17">
        <v>7</v>
      </c>
      <c r="AD17">
        <v>4</v>
      </c>
      <c r="AE17">
        <v>2</v>
      </c>
      <c r="AF17">
        <v>6</v>
      </c>
      <c r="AG17">
        <v>10</v>
      </c>
      <c r="AH17">
        <v>1</v>
      </c>
      <c r="AI17">
        <v>3</v>
      </c>
      <c r="AJ17">
        <v>8</v>
      </c>
      <c r="AK17">
        <v>53</v>
      </c>
      <c r="AL17">
        <f>_xlfn.STDEV.P(Table14[[#This Row],[p1]:[p10]])</f>
        <v>0.87177978870813466</v>
      </c>
    </row>
    <row r="18" spans="1:38" x14ac:dyDescent="0.3">
      <c r="A18">
        <v>40722</v>
      </c>
      <c r="B18">
        <v>1</v>
      </c>
      <c r="C18">
        <v>2003</v>
      </c>
      <c r="D18" s="1">
        <v>45958.445370370369</v>
      </c>
      <c r="E18" t="s">
        <v>72</v>
      </c>
      <c r="F18" s="110">
        <f>(12+1)/2</f>
        <v>6.5</v>
      </c>
      <c r="G18">
        <v>1</v>
      </c>
      <c r="H18">
        <v>2</v>
      </c>
      <c r="I18">
        <v>2</v>
      </c>
      <c r="J18">
        <v>4</v>
      </c>
      <c r="K18">
        <v>5</v>
      </c>
      <c r="L18">
        <v>1</v>
      </c>
      <c r="M18">
        <v>3</v>
      </c>
      <c r="N18">
        <v>1</v>
      </c>
      <c r="O18">
        <v>4</v>
      </c>
      <c r="P18">
        <v>2</v>
      </c>
      <c r="Q18">
        <v>5</v>
      </c>
      <c r="R18">
        <v>8</v>
      </c>
      <c r="S18">
        <v>6</v>
      </c>
      <c r="T18">
        <v>4</v>
      </c>
      <c r="U18">
        <v>21</v>
      </c>
      <c r="V18">
        <v>6</v>
      </c>
      <c r="W18">
        <v>9</v>
      </c>
      <c r="X18">
        <v>4</v>
      </c>
      <c r="Y18">
        <v>4</v>
      </c>
      <c r="Z18">
        <v>7</v>
      </c>
      <c r="AA18">
        <v>6</v>
      </c>
      <c r="AB18">
        <v>8</v>
      </c>
      <c r="AC18">
        <v>7</v>
      </c>
      <c r="AD18">
        <v>5</v>
      </c>
      <c r="AE18">
        <v>9</v>
      </c>
      <c r="AF18">
        <v>2</v>
      </c>
      <c r="AG18">
        <v>1</v>
      </c>
      <c r="AH18">
        <v>3</v>
      </c>
      <c r="AI18">
        <v>10</v>
      </c>
      <c r="AJ18">
        <v>4</v>
      </c>
      <c r="AK18">
        <v>51</v>
      </c>
      <c r="AL18">
        <f>_xlfn.STDEV.P(Table14[[#This Row],[p1]:[p10]])</f>
        <v>1.3601470508735443</v>
      </c>
    </row>
    <row r="19" spans="1:38" x14ac:dyDescent="0.3">
      <c r="A19">
        <v>40754</v>
      </c>
      <c r="B19">
        <v>0</v>
      </c>
      <c r="C19">
        <v>2002</v>
      </c>
      <c r="D19" s="1">
        <v>45963.472083333334</v>
      </c>
      <c r="E19">
        <v>2</v>
      </c>
      <c r="F19" s="110">
        <v>2</v>
      </c>
      <c r="G19">
        <v>2</v>
      </c>
      <c r="H19">
        <v>2</v>
      </c>
      <c r="I19">
        <v>5</v>
      </c>
      <c r="J19">
        <v>2</v>
      </c>
      <c r="K19">
        <v>5</v>
      </c>
      <c r="L19">
        <v>1</v>
      </c>
      <c r="M19">
        <v>4</v>
      </c>
      <c r="N19">
        <v>2</v>
      </c>
      <c r="O19">
        <v>2</v>
      </c>
      <c r="P19">
        <v>2</v>
      </c>
      <c r="Q19">
        <v>6</v>
      </c>
      <c r="R19">
        <v>4</v>
      </c>
      <c r="S19">
        <v>3</v>
      </c>
      <c r="T19">
        <v>3</v>
      </c>
      <c r="U19">
        <v>3</v>
      </c>
      <c r="V19">
        <v>3</v>
      </c>
      <c r="W19">
        <v>68</v>
      </c>
      <c r="X19">
        <v>5</v>
      </c>
      <c r="Y19">
        <v>4</v>
      </c>
      <c r="Z19">
        <v>14</v>
      </c>
      <c r="AA19">
        <v>3</v>
      </c>
      <c r="AB19">
        <v>9</v>
      </c>
      <c r="AC19">
        <v>8</v>
      </c>
      <c r="AD19">
        <v>10</v>
      </c>
      <c r="AE19">
        <v>4</v>
      </c>
      <c r="AF19">
        <v>7</v>
      </c>
      <c r="AG19">
        <v>1</v>
      </c>
      <c r="AH19">
        <v>6</v>
      </c>
      <c r="AI19">
        <v>5</v>
      </c>
      <c r="AJ19">
        <v>2</v>
      </c>
      <c r="AK19">
        <v>49</v>
      </c>
      <c r="AL19">
        <f>_xlfn.STDEV.P(Table14[[#This Row],[p1]:[p10]])</f>
        <v>1.3453624047073711</v>
      </c>
    </row>
    <row r="20" spans="1:38" x14ac:dyDescent="0.3">
      <c r="A20">
        <v>40822</v>
      </c>
      <c r="B20">
        <v>0</v>
      </c>
      <c r="C20">
        <v>2005</v>
      </c>
      <c r="D20" s="1">
        <v>45958.53162037037</v>
      </c>
      <c r="E20">
        <v>4</v>
      </c>
      <c r="F20" s="110">
        <v>4</v>
      </c>
      <c r="G20">
        <v>3</v>
      </c>
      <c r="H20">
        <v>5</v>
      </c>
      <c r="I20">
        <v>2</v>
      </c>
      <c r="J20">
        <v>5</v>
      </c>
      <c r="K20">
        <v>4</v>
      </c>
      <c r="L20">
        <v>4</v>
      </c>
      <c r="M20">
        <v>2</v>
      </c>
      <c r="N20">
        <v>2</v>
      </c>
      <c r="O20">
        <v>2</v>
      </c>
      <c r="P20">
        <v>2</v>
      </c>
      <c r="Q20">
        <v>7</v>
      </c>
      <c r="R20">
        <v>12</v>
      </c>
      <c r="S20">
        <v>7</v>
      </c>
      <c r="T20">
        <v>3</v>
      </c>
      <c r="U20">
        <v>4</v>
      </c>
      <c r="V20">
        <v>4</v>
      </c>
      <c r="W20">
        <v>3</v>
      </c>
      <c r="X20">
        <v>5</v>
      </c>
      <c r="Y20">
        <v>4</v>
      </c>
      <c r="Z20">
        <v>5</v>
      </c>
      <c r="AA20">
        <v>7</v>
      </c>
      <c r="AB20">
        <v>1</v>
      </c>
      <c r="AC20">
        <v>5</v>
      </c>
      <c r="AD20">
        <v>10</v>
      </c>
      <c r="AE20">
        <v>8</v>
      </c>
      <c r="AF20">
        <v>2</v>
      </c>
      <c r="AG20">
        <v>6</v>
      </c>
      <c r="AH20">
        <v>4</v>
      </c>
      <c r="AI20">
        <v>9</v>
      </c>
      <c r="AJ20">
        <v>3</v>
      </c>
      <c r="AK20">
        <v>54</v>
      </c>
      <c r="AL20">
        <f>_xlfn.STDEV.P(Table14[[#This Row],[p1]:[p10]])</f>
        <v>1.2206555615733703</v>
      </c>
    </row>
    <row r="21" spans="1:38" x14ac:dyDescent="0.3">
      <c r="A21">
        <v>40843</v>
      </c>
      <c r="B21">
        <v>0</v>
      </c>
      <c r="C21">
        <v>2001</v>
      </c>
      <c r="D21" s="1">
        <v>45958.507696759261</v>
      </c>
      <c r="E21" t="s">
        <v>28</v>
      </c>
      <c r="F21" s="110"/>
      <c r="G21">
        <v>2</v>
      </c>
      <c r="H21">
        <v>4</v>
      </c>
      <c r="I21">
        <v>5</v>
      </c>
      <c r="J21">
        <v>5</v>
      </c>
      <c r="K21">
        <v>2</v>
      </c>
      <c r="L21">
        <v>3</v>
      </c>
      <c r="M21">
        <v>5</v>
      </c>
      <c r="N21">
        <v>4</v>
      </c>
      <c r="O21">
        <v>5</v>
      </c>
      <c r="P21">
        <v>5</v>
      </c>
      <c r="Q21">
        <v>9</v>
      </c>
      <c r="R21">
        <v>4</v>
      </c>
      <c r="S21">
        <v>3</v>
      </c>
      <c r="T21">
        <v>3</v>
      </c>
      <c r="U21">
        <v>6</v>
      </c>
      <c r="V21">
        <v>3</v>
      </c>
      <c r="W21">
        <v>3</v>
      </c>
      <c r="X21">
        <v>3</v>
      </c>
      <c r="Y21">
        <v>2</v>
      </c>
      <c r="Z21">
        <v>3</v>
      </c>
      <c r="AA21">
        <v>2</v>
      </c>
      <c r="AB21">
        <v>7</v>
      </c>
      <c r="AC21">
        <v>10</v>
      </c>
      <c r="AD21">
        <v>5</v>
      </c>
      <c r="AE21">
        <v>1</v>
      </c>
      <c r="AF21">
        <v>4</v>
      </c>
      <c r="AG21">
        <v>8</v>
      </c>
      <c r="AH21">
        <v>3</v>
      </c>
      <c r="AI21">
        <v>9</v>
      </c>
      <c r="AJ21">
        <v>6</v>
      </c>
      <c r="AK21">
        <v>33</v>
      </c>
      <c r="AL21">
        <f>_xlfn.STDEV.P(Table14[[#This Row],[p1]:[p10]])</f>
        <v>1.1832159566199232</v>
      </c>
    </row>
    <row r="22" spans="1:38" x14ac:dyDescent="0.3">
      <c r="A22">
        <v>40852</v>
      </c>
      <c r="B22">
        <v>1</v>
      </c>
      <c r="C22">
        <v>1984</v>
      </c>
      <c r="D22" s="1">
        <v>45958.933067129627</v>
      </c>
      <c r="E22" t="s">
        <v>85</v>
      </c>
      <c r="F22" s="110">
        <v>0.16666666666666666</v>
      </c>
      <c r="G22">
        <v>2</v>
      </c>
      <c r="H22">
        <v>1</v>
      </c>
      <c r="I22">
        <v>1</v>
      </c>
      <c r="J22">
        <v>4</v>
      </c>
      <c r="K22">
        <v>4</v>
      </c>
      <c r="L22">
        <v>1</v>
      </c>
      <c r="M22">
        <v>1</v>
      </c>
      <c r="N22">
        <v>4</v>
      </c>
      <c r="O22">
        <v>2</v>
      </c>
      <c r="P22">
        <v>1</v>
      </c>
      <c r="Q22">
        <v>5</v>
      </c>
      <c r="R22">
        <v>9</v>
      </c>
      <c r="S22">
        <v>5</v>
      </c>
      <c r="T22">
        <v>5</v>
      </c>
      <c r="U22">
        <v>7</v>
      </c>
      <c r="V22">
        <v>13</v>
      </c>
      <c r="W22">
        <v>7</v>
      </c>
      <c r="X22">
        <v>11</v>
      </c>
      <c r="Y22">
        <v>7</v>
      </c>
      <c r="Z22">
        <v>26</v>
      </c>
      <c r="AA22">
        <v>10</v>
      </c>
      <c r="AB22">
        <v>5</v>
      </c>
      <c r="AC22">
        <v>2</v>
      </c>
      <c r="AD22">
        <v>8</v>
      </c>
      <c r="AE22">
        <v>4</v>
      </c>
      <c r="AF22">
        <v>3</v>
      </c>
      <c r="AG22">
        <v>7</v>
      </c>
      <c r="AH22">
        <v>9</v>
      </c>
      <c r="AI22">
        <v>6</v>
      </c>
      <c r="AJ22">
        <v>1</v>
      </c>
      <c r="AK22">
        <v>43</v>
      </c>
      <c r="AL22">
        <f>_xlfn.STDEV.P(Table14[[#This Row],[p1]:[p10]])</f>
        <v>1.3</v>
      </c>
    </row>
    <row r="23" spans="1:38" x14ac:dyDescent="0.3">
      <c r="A23">
        <v>40854</v>
      </c>
      <c r="B23">
        <v>0</v>
      </c>
      <c r="C23">
        <v>1983</v>
      </c>
      <c r="D23" s="1">
        <v>45962.752905092595</v>
      </c>
      <c r="E23" t="s">
        <v>35</v>
      </c>
      <c r="F23" s="110">
        <v>2</v>
      </c>
      <c r="G23">
        <v>5</v>
      </c>
      <c r="H23">
        <v>2</v>
      </c>
      <c r="I23">
        <v>5</v>
      </c>
      <c r="J23">
        <v>5</v>
      </c>
      <c r="K23">
        <v>4</v>
      </c>
      <c r="L23">
        <v>2</v>
      </c>
      <c r="M23">
        <v>4</v>
      </c>
      <c r="N23">
        <v>5</v>
      </c>
      <c r="O23">
        <v>5</v>
      </c>
      <c r="P23">
        <v>1</v>
      </c>
      <c r="Q23">
        <v>3</v>
      </c>
      <c r="R23">
        <v>5</v>
      </c>
      <c r="S23">
        <v>3</v>
      </c>
      <c r="T23">
        <v>2</v>
      </c>
      <c r="U23">
        <v>4</v>
      </c>
      <c r="V23">
        <v>5</v>
      </c>
      <c r="W23">
        <v>3</v>
      </c>
      <c r="X23">
        <v>3</v>
      </c>
      <c r="Y23">
        <v>5</v>
      </c>
      <c r="Z23">
        <v>10</v>
      </c>
      <c r="AA23">
        <v>4</v>
      </c>
      <c r="AB23">
        <v>9</v>
      </c>
      <c r="AC23">
        <v>7</v>
      </c>
      <c r="AD23">
        <v>5</v>
      </c>
      <c r="AE23">
        <v>8</v>
      </c>
      <c r="AF23">
        <v>6</v>
      </c>
      <c r="AG23">
        <v>10</v>
      </c>
      <c r="AH23">
        <v>3</v>
      </c>
      <c r="AI23">
        <v>2</v>
      </c>
      <c r="AJ23">
        <v>1</v>
      </c>
      <c r="AK23">
        <v>73</v>
      </c>
      <c r="AL23">
        <f>_xlfn.STDEV.P(Table14[[#This Row],[p1]:[p10]])</f>
        <v>1.4696938456699069</v>
      </c>
    </row>
    <row r="24" spans="1:38" x14ac:dyDescent="0.3">
      <c r="A24">
        <v>40855</v>
      </c>
      <c r="B24">
        <v>0</v>
      </c>
      <c r="C24">
        <v>2001</v>
      </c>
      <c r="D24" s="1">
        <v>45958.513391203705</v>
      </c>
      <c r="E24" t="s">
        <v>28</v>
      </c>
      <c r="F24" s="110"/>
      <c r="G24">
        <v>2</v>
      </c>
      <c r="H24">
        <v>4</v>
      </c>
      <c r="I24">
        <v>2</v>
      </c>
      <c r="J24">
        <v>4</v>
      </c>
      <c r="K24">
        <v>3</v>
      </c>
      <c r="L24">
        <v>4</v>
      </c>
      <c r="M24">
        <v>4</v>
      </c>
      <c r="N24">
        <v>4</v>
      </c>
      <c r="O24">
        <v>4</v>
      </c>
      <c r="P24">
        <v>4</v>
      </c>
      <c r="Q24">
        <v>5</v>
      </c>
      <c r="R24">
        <v>8</v>
      </c>
      <c r="S24">
        <v>3</v>
      </c>
      <c r="T24">
        <v>2</v>
      </c>
      <c r="U24">
        <v>3</v>
      </c>
      <c r="V24">
        <v>2</v>
      </c>
      <c r="W24">
        <v>2</v>
      </c>
      <c r="X24">
        <v>4</v>
      </c>
      <c r="Y24">
        <v>5</v>
      </c>
      <c r="Z24">
        <v>2</v>
      </c>
      <c r="AA24">
        <v>3</v>
      </c>
      <c r="AB24">
        <v>1</v>
      </c>
      <c r="AC24">
        <v>7</v>
      </c>
      <c r="AD24">
        <v>8</v>
      </c>
      <c r="AE24">
        <v>2</v>
      </c>
      <c r="AF24">
        <v>10</v>
      </c>
      <c r="AG24">
        <v>4</v>
      </c>
      <c r="AH24">
        <v>6</v>
      </c>
      <c r="AI24">
        <v>5</v>
      </c>
      <c r="AJ24">
        <v>9</v>
      </c>
      <c r="AK24">
        <v>49</v>
      </c>
      <c r="AL24">
        <f>_xlfn.STDEV.P(Table14[[#This Row],[p1]:[p10]])</f>
        <v>0.80622577482985502</v>
      </c>
    </row>
    <row r="25" spans="1:38" x14ac:dyDescent="0.3">
      <c r="A25">
        <v>40873</v>
      </c>
      <c r="B25">
        <v>0</v>
      </c>
      <c r="C25">
        <v>2005</v>
      </c>
      <c r="D25" s="1">
        <v>45958.54351851852</v>
      </c>
      <c r="E25" t="s">
        <v>62</v>
      </c>
      <c r="F25" s="110">
        <v>2</v>
      </c>
      <c r="G25">
        <v>4</v>
      </c>
      <c r="H25">
        <v>4</v>
      </c>
      <c r="I25">
        <v>4</v>
      </c>
      <c r="J25">
        <v>4</v>
      </c>
      <c r="K25">
        <v>5</v>
      </c>
      <c r="L25">
        <v>1</v>
      </c>
      <c r="M25">
        <v>4</v>
      </c>
      <c r="N25">
        <v>2</v>
      </c>
      <c r="O25">
        <v>2</v>
      </c>
      <c r="P25">
        <v>4</v>
      </c>
      <c r="Q25">
        <v>7</v>
      </c>
      <c r="R25">
        <v>4</v>
      </c>
      <c r="S25">
        <v>4</v>
      </c>
      <c r="T25">
        <v>4</v>
      </c>
      <c r="U25">
        <v>6</v>
      </c>
      <c r="V25">
        <v>5</v>
      </c>
      <c r="W25">
        <v>4</v>
      </c>
      <c r="X25">
        <v>3</v>
      </c>
      <c r="Y25">
        <v>5</v>
      </c>
      <c r="Z25">
        <v>5</v>
      </c>
      <c r="AA25">
        <v>5</v>
      </c>
      <c r="AB25">
        <v>4</v>
      </c>
      <c r="AC25">
        <v>10</v>
      </c>
      <c r="AD25">
        <v>3</v>
      </c>
      <c r="AE25">
        <v>1</v>
      </c>
      <c r="AF25">
        <v>8</v>
      </c>
      <c r="AG25">
        <v>6</v>
      </c>
      <c r="AH25">
        <v>7</v>
      </c>
      <c r="AI25">
        <v>9</v>
      </c>
      <c r="AJ25">
        <v>2</v>
      </c>
      <c r="AK25">
        <v>58</v>
      </c>
      <c r="AL25">
        <f>_xlfn.STDEV.P(Table14[[#This Row],[p1]:[p10]])</f>
        <v>1.2</v>
      </c>
    </row>
    <row r="26" spans="1:38" x14ac:dyDescent="0.3">
      <c r="A26">
        <v>40902</v>
      </c>
      <c r="B26">
        <v>0</v>
      </c>
      <c r="C26">
        <v>2003</v>
      </c>
      <c r="D26" s="1">
        <v>45958.611157407409</v>
      </c>
      <c r="E26" t="s">
        <v>28</v>
      </c>
      <c r="F26" s="110"/>
      <c r="G26">
        <v>1</v>
      </c>
      <c r="H26">
        <v>4</v>
      </c>
      <c r="I26">
        <v>4</v>
      </c>
      <c r="J26">
        <v>4</v>
      </c>
      <c r="K26">
        <v>4</v>
      </c>
      <c r="L26">
        <v>1</v>
      </c>
      <c r="M26">
        <v>4</v>
      </c>
      <c r="N26">
        <v>4</v>
      </c>
      <c r="O26">
        <v>4</v>
      </c>
      <c r="P26">
        <v>5</v>
      </c>
      <c r="Q26">
        <v>21</v>
      </c>
      <c r="R26">
        <v>7</v>
      </c>
      <c r="S26">
        <v>15</v>
      </c>
      <c r="T26">
        <v>7</v>
      </c>
      <c r="U26">
        <v>5</v>
      </c>
      <c r="V26">
        <v>4</v>
      </c>
      <c r="W26">
        <v>5</v>
      </c>
      <c r="X26">
        <v>10</v>
      </c>
      <c r="Y26">
        <v>3</v>
      </c>
      <c r="Z26">
        <v>5</v>
      </c>
      <c r="AA26">
        <v>5</v>
      </c>
      <c r="AB26">
        <v>7</v>
      </c>
      <c r="AC26">
        <v>6</v>
      </c>
      <c r="AD26">
        <v>2</v>
      </c>
      <c r="AE26">
        <v>10</v>
      </c>
      <c r="AF26">
        <v>8</v>
      </c>
      <c r="AG26">
        <v>1</v>
      </c>
      <c r="AH26">
        <v>3</v>
      </c>
      <c r="AI26">
        <v>4</v>
      </c>
      <c r="AJ26">
        <v>9</v>
      </c>
      <c r="AK26">
        <v>74</v>
      </c>
      <c r="AL26">
        <f>_xlfn.STDEV.P(Table14[[#This Row],[p1]:[p10]])</f>
        <v>1.2845232578665129</v>
      </c>
    </row>
    <row r="27" spans="1:38" x14ac:dyDescent="0.3">
      <c r="A27">
        <v>40933</v>
      </c>
      <c r="B27">
        <v>0</v>
      </c>
      <c r="C27">
        <v>2004</v>
      </c>
      <c r="D27" s="1">
        <v>45958.656111111108</v>
      </c>
      <c r="E27" t="s">
        <v>74</v>
      </c>
      <c r="F27" s="113">
        <v>0.75</v>
      </c>
      <c r="G27">
        <v>2</v>
      </c>
      <c r="H27">
        <v>2</v>
      </c>
      <c r="I27">
        <v>2</v>
      </c>
      <c r="J27">
        <v>3</v>
      </c>
      <c r="K27">
        <v>5</v>
      </c>
      <c r="L27">
        <v>1</v>
      </c>
      <c r="M27">
        <v>4</v>
      </c>
      <c r="N27">
        <v>4</v>
      </c>
      <c r="O27">
        <v>2</v>
      </c>
      <c r="P27">
        <v>2</v>
      </c>
      <c r="Q27">
        <v>6</v>
      </c>
      <c r="R27">
        <v>8</v>
      </c>
      <c r="S27">
        <v>5</v>
      </c>
      <c r="T27">
        <v>8</v>
      </c>
      <c r="U27">
        <v>5</v>
      </c>
      <c r="V27">
        <v>5</v>
      </c>
      <c r="W27">
        <v>6</v>
      </c>
      <c r="X27">
        <v>11</v>
      </c>
      <c r="Y27">
        <v>23</v>
      </c>
      <c r="Z27">
        <v>7</v>
      </c>
      <c r="AA27">
        <v>4</v>
      </c>
      <c r="AB27">
        <v>5</v>
      </c>
      <c r="AC27">
        <v>8</v>
      </c>
      <c r="AD27">
        <v>7</v>
      </c>
      <c r="AE27">
        <v>9</v>
      </c>
      <c r="AF27">
        <v>3</v>
      </c>
      <c r="AG27">
        <v>6</v>
      </c>
      <c r="AH27">
        <v>2</v>
      </c>
      <c r="AI27">
        <v>1</v>
      </c>
      <c r="AJ27">
        <v>10</v>
      </c>
      <c r="AK27">
        <v>50</v>
      </c>
      <c r="AL27">
        <f>_xlfn.STDEV.P(Table14[[#This Row],[p1]:[p10]])</f>
        <v>1.1874342087037917</v>
      </c>
    </row>
    <row r="28" spans="1:38" x14ac:dyDescent="0.3">
      <c r="A28">
        <v>40964</v>
      </c>
      <c r="B28">
        <v>0</v>
      </c>
      <c r="C28">
        <v>2003</v>
      </c>
      <c r="D28" s="1">
        <v>45965.372731481482</v>
      </c>
      <c r="E28" t="s">
        <v>82</v>
      </c>
      <c r="F28" s="110">
        <v>2</v>
      </c>
      <c r="G28">
        <v>2</v>
      </c>
      <c r="H28">
        <v>5</v>
      </c>
      <c r="I28">
        <v>4</v>
      </c>
      <c r="J28">
        <v>5</v>
      </c>
      <c r="K28">
        <v>5</v>
      </c>
      <c r="L28">
        <v>4</v>
      </c>
      <c r="M28">
        <v>5</v>
      </c>
      <c r="N28">
        <v>4</v>
      </c>
      <c r="O28">
        <v>4</v>
      </c>
      <c r="P28">
        <v>4</v>
      </c>
      <c r="Q28">
        <v>5</v>
      </c>
      <c r="R28">
        <v>4</v>
      </c>
      <c r="S28">
        <v>29</v>
      </c>
      <c r="T28">
        <v>34</v>
      </c>
      <c r="U28">
        <v>2</v>
      </c>
      <c r="V28">
        <v>15</v>
      </c>
      <c r="W28">
        <v>3</v>
      </c>
      <c r="X28">
        <v>3</v>
      </c>
      <c r="Y28">
        <v>3</v>
      </c>
      <c r="Z28">
        <v>4</v>
      </c>
      <c r="AA28">
        <v>5</v>
      </c>
      <c r="AB28">
        <v>10</v>
      </c>
      <c r="AC28">
        <v>7</v>
      </c>
      <c r="AD28">
        <v>9</v>
      </c>
      <c r="AE28">
        <v>2</v>
      </c>
      <c r="AF28">
        <v>1</v>
      </c>
      <c r="AG28">
        <v>3</v>
      </c>
      <c r="AH28">
        <v>6</v>
      </c>
      <c r="AI28">
        <v>8</v>
      </c>
      <c r="AJ28">
        <v>4</v>
      </c>
      <c r="AK28">
        <v>47</v>
      </c>
      <c r="AL28">
        <f>_xlfn.STDEV.P(Table14[[#This Row],[p1]:[p10]])</f>
        <v>0.87177978870813466</v>
      </c>
    </row>
    <row r="29" spans="1:38" x14ac:dyDescent="0.3">
      <c r="A29">
        <v>41006</v>
      </c>
      <c r="B29">
        <v>0</v>
      </c>
      <c r="C29">
        <v>1992</v>
      </c>
      <c r="D29" s="1">
        <v>45958.76185185185</v>
      </c>
      <c r="E29" t="s">
        <v>79</v>
      </c>
      <c r="F29" s="110">
        <v>1</v>
      </c>
      <c r="G29">
        <v>4</v>
      </c>
      <c r="H29">
        <v>2</v>
      </c>
      <c r="I29">
        <v>4</v>
      </c>
      <c r="J29">
        <v>2</v>
      </c>
      <c r="K29">
        <v>4</v>
      </c>
      <c r="L29">
        <v>1</v>
      </c>
      <c r="M29">
        <v>4</v>
      </c>
      <c r="N29">
        <v>3</v>
      </c>
      <c r="O29">
        <v>4</v>
      </c>
      <c r="P29">
        <v>2</v>
      </c>
      <c r="Q29">
        <v>6</v>
      </c>
      <c r="R29">
        <v>5</v>
      </c>
      <c r="S29">
        <v>8</v>
      </c>
      <c r="T29">
        <v>11</v>
      </c>
      <c r="U29">
        <v>6</v>
      </c>
      <c r="V29">
        <v>7</v>
      </c>
      <c r="W29">
        <v>9</v>
      </c>
      <c r="X29">
        <v>8</v>
      </c>
      <c r="Y29">
        <v>5</v>
      </c>
      <c r="Z29">
        <v>9</v>
      </c>
      <c r="AA29">
        <v>3</v>
      </c>
      <c r="AB29">
        <v>8</v>
      </c>
      <c r="AC29">
        <v>2</v>
      </c>
      <c r="AD29">
        <v>5</v>
      </c>
      <c r="AE29">
        <v>10</v>
      </c>
      <c r="AF29">
        <v>4</v>
      </c>
      <c r="AG29">
        <v>9</v>
      </c>
      <c r="AH29">
        <v>6</v>
      </c>
      <c r="AI29">
        <v>7</v>
      </c>
      <c r="AJ29">
        <v>1</v>
      </c>
      <c r="AK29">
        <v>49</v>
      </c>
      <c r="AL29">
        <f>_xlfn.STDEV.P(Table14[[#This Row],[p1]:[p10]])</f>
        <v>1.0954451150103321</v>
      </c>
    </row>
    <row r="30" spans="1:38" x14ac:dyDescent="0.3">
      <c r="A30">
        <v>41014</v>
      </c>
      <c r="B30">
        <v>0</v>
      </c>
      <c r="C30">
        <v>2001</v>
      </c>
      <c r="D30" s="1">
        <v>45964.944803240738</v>
      </c>
      <c r="E30" t="s">
        <v>102</v>
      </c>
      <c r="F30" s="110">
        <f>(0.5+3)/2</f>
        <v>1.75</v>
      </c>
      <c r="G30">
        <v>4</v>
      </c>
      <c r="H30">
        <v>2</v>
      </c>
      <c r="I30">
        <v>5</v>
      </c>
      <c r="J30">
        <v>3</v>
      </c>
      <c r="K30">
        <v>5</v>
      </c>
      <c r="L30">
        <v>1</v>
      </c>
      <c r="M30">
        <v>5</v>
      </c>
      <c r="N30">
        <v>2</v>
      </c>
      <c r="O30">
        <v>4</v>
      </c>
      <c r="P30">
        <v>2</v>
      </c>
      <c r="Q30">
        <v>4</v>
      </c>
      <c r="R30">
        <v>5</v>
      </c>
      <c r="S30">
        <v>4</v>
      </c>
      <c r="T30">
        <v>5</v>
      </c>
      <c r="U30">
        <v>6</v>
      </c>
      <c r="V30">
        <v>5</v>
      </c>
      <c r="W30">
        <v>9</v>
      </c>
      <c r="X30">
        <v>5</v>
      </c>
      <c r="Y30">
        <v>5</v>
      </c>
      <c r="Z30">
        <v>10</v>
      </c>
      <c r="AA30">
        <v>4</v>
      </c>
      <c r="AB30">
        <v>10</v>
      </c>
      <c r="AC30">
        <v>6</v>
      </c>
      <c r="AD30">
        <v>9</v>
      </c>
      <c r="AE30">
        <v>2</v>
      </c>
      <c r="AF30">
        <v>8</v>
      </c>
      <c r="AG30">
        <v>7</v>
      </c>
      <c r="AH30">
        <v>5</v>
      </c>
      <c r="AI30">
        <v>3</v>
      </c>
      <c r="AJ30">
        <v>1</v>
      </c>
      <c r="AK30">
        <v>25</v>
      </c>
      <c r="AL30">
        <f>_xlfn.STDEV.P(Table14[[#This Row],[p1]:[p10]])</f>
        <v>1.4177446878757824</v>
      </c>
    </row>
    <row r="31" spans="1:38" x14ac:dyDescent="0.3">
      <c r="A31">
        <v>41037</v>
      </c>
      <c r="B31">
        <v>0</v>
      </c>
      <c r="C31">
        <v>2000</v>
      </c>
      <c r="D31" s="1">
        <v>45964.976921296293</v>
      </c>
      <c r="E31" t="s">
        <v>39</v>
      </c>
      <c r="F31" s="110">
        <f>(6+7)/2</f>
        <v>6.5</v>
      </c>
      <c r="G31">
        <v>2</v>
      </c>
      <c r="H31">
        <v>5</v>
      </c>
      <c r="I31">
        <v>2</v>
      </c>
      <c r="J31">
        <v>4</v>
      </c>
      <c r="K31">
        <v>4</v>
      </c>
      <c r="L31">
        <v>2</v>
      </c>
      <c r="M31">
        <v>4</v>
      </c>
      <c r="N31">
        <v>4</v>
      </c>
      <c r="O31">
        <v>4</v>
      </c>
      <c r="P31">
        <v>1</v>
      </c>
      <c r="Q31">
        <v>5</v>
      </c>
      <c r="R31">
        <v>12</v>
      </c>
      <c r="S31">
        <v>5</v>
      </c>
      <c r="T31">
        <v>4</v>
      </c>
      <c r="U31">
        <v>4</v>
      </c>
      <c r="V31">
        <v>13</v>
      </c>
      <c r="W31">
        <v>4</v>
      </c>
      <c r="X31">
        <v>2</v>
      </c>
      <c r="Y31">
        <v>9</v>
      </c>
      <c r="Z31">
        <v>6</v>
      </c>
      <c r="AA31">
        <v>3</v>
      </c>
      <c r="AB31">
        <v>4</v>
      </c>
      <c r="AC31">
        <v>7</v>
      </c>
      <c r="AD31">
        <v>9</v>
      </c>
      <c r="AE31">
        <v>6</v>
      </c>
      <c r="AF31">
        <v>1</v>
      </c>
      <c r="AG31">
        <v>2</v>
      </c>
      <c r="AH31">
        <v>5</v>
      </c>
      <c r="AI31">
        <v>10</v>
      </c>
      <c r="AJ31">
        <v>8</v>
      </c>
      <c r="AK31">
        <v>71</v>
      </c>
      <c r="AL31">
        <f>_xlfn.STDEV.P(Table14[[#This Row],[p1]:[p10]])</f>
        <v>1.2489995996796797</v>
      </c>
    </row>
    <row r="32" spans="1:38" x14ac:dyDescent="0.3">
      <c r="A32">
        <v>41079</v>
      </c>
      <c r="B32">
        <v>1</v>
      </c>
      <c r="C32">
        <v>2005</v>
      </c>
      <c r="D32" s="1">
        <v>45958.959722222222</v>
      </c>
      <c r="E32">
        <v>3</v>
      </c>
      <c r="F32" s="110">
        <v>3</v>
      </c>
      <c r="G32">
        <v>5</v>
      </c>
      <c r="H32">
        <v>2</v>
      </c>
      <c r="I32">
        <v>5</v>
      </c>
      <c r="J32">
        <v>5</v>
      </c>
      <c r="K32">
        <v>5</v>
      </c>
      <c r="L32">
        <v>4</v>
      </c>
      <c r="M32">
        <v>5</v>
      </c>
      <c r="N32">
        <v>1</v>
      </c>
      <c r="O32">
        <v>5</v>
      </c>
      <c r="P32">
        <v>2</v>
      </c>
      <c r="Q32">
        <v>4</v>
      </c>
      <c r="R32">
        <v>3</v>
      </c>
      <c r="S32">
        <v>9</v>
      </c>
      <c r="T32">
        <v>3</v>
      </c>
      <c r="U32">
        <v>2</v>
      </c>
      <c r="V32">
        <v>5</v>
      </c>
      <c r="W32">
        <v>2</v>
      </c>
      <c r="X32">
        <v>6</v>
      </c>
      <c r="Y32">
        <v>2</v>
      </c>
      <c r="Z32">
        <v>7</v>
      </c>
      <c r="AA32">
        <v>2</v>
      </c>
      <c r="AB32">
        <v>10</v>
      </c>
      <c r="AC32">
        <v>1</v>
      </c>
      <c r="AD32">
        <v>4</v>
      </c>
      <c r="AE32">
        <v>5</v>
      </c>
      <c r="AF32">
        <v>3</v>
      </c>
      <c r="AG32">
        <v>6</v>
      </c>
      <c r="AH32">
        <v>8</v>
      </c>
      <c r="AI32">
        <v>9</v>
      </c>
      <c r="AJ32">
        <v>7</v>
      </c>
      <c r="AK32">
        <v>63</v>
      </c>
      <c r="AL32">
        <f>_xlfn.STDEV.P(Table14[[#This Row],[p1]:[p10]])</f>
        <v>1.5132745950421556</v>
      </c>
    </row>
    <row r="33" spans="1:38" x14ac:dyDescent="0.3">
      <c r="A33">
        <v>41087</v>
      </c>
      <c r="B33">
        <v>0</v>
      </c>
      <c r="C33">
        <v>1981</v>
      </c>
      <c r="D33" s="1">
        <v>45958.963125000002</v>
      </c>
      <c r="E33">
        <v>3</v>
      </c>
      <c r="F33" s="110">
        <v>3</v>
      </c>
      <c r="G33">
        <v>2</v>
      </c>
      <c r="H33">
        <v>5</v>
      </c>
      <c r="I33">
        <v>2</v>
      </c>
      <c r="J33">
        <v>5</v>
      </c>
      <c r="K33">
        <v>4</v>
      </c>
      <c r="L33">
        <v>4</v>
      </c>
      <c r="M33">
        <v>3</v>
      </c>
      <c r="N33">
        <v>4</v>
      </c>
      <c r="O33">
        <v>2</v>
      </c>
      <c r="P33">
        <v>4</v>
      </c>
      <c r="Q33">
        <v>4</v>
      </c>
      <c r="R33">
        <v>4</v>
      </c>
      <c r="S33">
        <v>5</v>
      </c>
      <c r="T33">
        <v>4</v>
      </c>
      <c r="U33">
        <v>7</v>
      </c>
      <c r="V33">
        <v>3</v>
      </c>
      <c r="W33">
        <v>5</v>
      </c>
      <c r="X33">
        <v>3</v>
      </c>
      <c r="Y33">
        <v>4</v>
      </c>
      <c r="Z33">
        <v>8</v>
      </c>
      <c r="AA33">
        <v>7</v>
      </c>
      <c r="AB33">
        <v>1</v>
      </c>
      <c r="AC33">
        <v>9</v>
      </c>
      <c r="AD33">
        <v>3</v>
      </c>
      <c r="AE33">
        <v>2</v>
      </c>
      <c r="AF33">
        <v>10</v>
      </c>
      <c r="AG33">
        <v>5</v>
      </c>
      <c r="AH33">
        <v>6</v>
      </c>
      <c r="AI33">
        <v>8</v>
      </c>
      <c r="AJ33">
        <v>4</v>
      </c>
      <c r="AK33">
        <v>26</v>
      </c>
      <c r="AL33">
        <f>_xlfn.STDEV.P(Table14[[#This Row],[p1]:[p10]])</f>
        <v>1.1180339887498949</v>
      </c>
    </row>
    <row r="34" spans="1:38" x14ac:dyDescent="0.3">
      <c r="A34">
        <v>41091</v>
      </c>
      <c r="B34">
        <v>0</v>
      </c>
      <c r="C34">
        <v>1965</v>
      </c>
      <c r="D34" s="1">
        <v>45959.012442129628</v>
      </c>
      <c r="E34">
        <v>1.5</v>
      </c>
      <c r="F34" s="110">
        <v>1.5</v>
      </c>
      <c r="G34">
        <v>4</v>
      </c>
      <c r="H34">
        <v>4</v>
      </c>
      <c r="I34">
        <v>5</v>
      </c>
      <c r="J34">
        <v>4</v>
      </c>
      <c r="K34">
        <v>4</v>
      </c>
      <c r="L34">
        <v>2</v>
      </c>
      <c r="M34">
        <v>5</v>
      </c>
      <c r="N34">
        <v>2</v>
      </c>
      <c r="O34">
        <v>5</v>
      </c>
      <c r="P34">
        <v>1</v>
      </c>
      <c r="Q34">
        <v>12</v>
      </c>
      <c r="R34">
        <v>15</v>
      </c>
      <c r="S34">
        <v>8</v>
      </c>
      <c r="T34">
        <v>4</v>
      </c>
      <c r="U34">
        <v>7</v>
      </c>
      <c r="V34">
        <v>14</v>
      </c>
      <c r="W34">
        <v>4</v>
      </c>
      <c r="X34">
        <v>16</v>
      </c>
      <c r="Y34">
        <v>5</v>
      </c>
      <c r="Z34">
        <v>15</v>
      </c>
      <c r="AA34">
        <v>2</v>
      </c>
      <c r="AB34">
        <v>7</v>
      </c>
      <c r="AC34">
        <v>5</v>
      </c>
      <c r="AD34">
        <v>8</v>
      </c>
      <c r="AE34">
        <v>6</v>
      </c>
      <c r="AF34">
        <v>10</v>
      </c>
      <c r="AG34">
        <v>3</v>
      </c>
      <c r="AH34">
        <v>9</v>
      </c>
      <c r="AI34">
        <v>4</v>
      </c>
      <c r="AJ34">
        <v>1</v>
      </c>
      <c r="AK34">
        <v>61</v>
      </c>
      <c r="AL34">
        <f>_xlfn.STDEV.P(Table14[[#This Row],[p1]:[p10]])</f>
        <v>1.3564659966250536</v>
      </c>
    </row>
    <row r="35" spans="1:38" x14ac:dyDescent="0.3">
      <c r="A35">
        <v>41105</v>
      </c>
      <c r="B35">
        <v>0</v>
      </c>
      <c r="C35">
        <v>1981</v>
      </c>
      <c r="D35" s="1">
        <v>45959.290775462963</v>
      </c>
      <c r="E35" t="s">
        <v>44</v>
      </c>
      <c r="F35" s="110">
        <v>3</v>
      </c>
      <c r="G35">
        <v>3</v>
      </c>
      <c r="H35">
        <v>4</v>
      </c>
      <c r="I35">
        <v>2</v>
      </c>
      <c r="J35">
        <v>5</v>
      </c>
      <c r="K35">
        <v>4</v>
      </c>
      <c r="L35">
        <v>2</v>
      </c>
      <c r="M35">
        <v>4</v>
      </c>
      <c r="N35">
        <v>4</v>
      </c>
      <c r="O35">
        <v>4</v>
      </c>
      <c r="P35">
        <v>1</v>
      </c>
      <c r="Q35">
        <v>8</v>
      </c>
      <c r="R35">
        <v>8</v>
      </c>
      <c r="S35">
        <v>9</v>
      </c>
      <c r="T35">
        <v>6</v>
      </c>
      <c r="U35">
        <v>6</v>
      </c>
      <c r="V35">
        <v>7</v>
      </c>
      <c r="W35">
        <v>5</v>
      </c>
      <c r="X35">
        <v>6</v>
      </c>
      <c r="Y35">
        <v>5</v>
      </c>
      <c r="Z35">
        <v>7</v>
      </c>
      <c r="AA35">
        <v>3</v>
      </c>
      <c r="AB35">
        <v>9</v>
      </c>
      <c r="AC35">
        <v>5</v>
      </c>
      <c r="AD35">
        <v>2</v>
      </c>
      <c r="AE35">
        <v>8</v>
      </c>
      <c r="AF35">
        <v>7</v>
      </c>
      <c r="AG35">
        <v>10</v>
      </c>
      <c r="AH35">
        <v>1</v>
      </c>
      <c r="AI35">
        <v>4</v>
      </c>
      <c r="AJ35">
        <v>6</v>
      </c>
      <c r="AK35">
        <v>66</v>
      </c>
      <c r="AL35">
        <f>_xlfn.STDEV.P(Table14[[#This Row],[p1]:[p10]])</f>
        <v>1.1874342087037917</v>
      </c>
    </row>
    <row r="36" spans="1:38" x14ac:dyDescent="0.3">
      <c r="A36">
        <v>41111</v>
      </c>
      <c r="B36">
        <v>0</v>
      </c>
      <c r="C36">
        <v>2005</v>
      </c>
      <c r="D36" s="1">
        <v>45963.648287037038</v>
      </c>
      <c r="E36">
        <v>3</v>
      </c>
      <c r="F36" s="110">
        <v>3</v>
      </c>
      <c r="G36">
        <v>1</v>
      </c>
      <c r="H36">
        <v>4</v>
      </c>
      <c r="I36">
        <v>2</v>
      </c>
      <c r="J36">
        <v>3</v>
      </c>
      <c r="K36">
        <v>5</v>
      </c>
      <c r="L36">
        <v>4</v>
      </c>
      <c r="M36">
        <v>5</v>
      </c>
      <c r="N36">
        <v>4</v>
      </c>
      <c r="O36">
        <v>2</v>
      </c>
      <c r="P36">
        <v>4</v>
      </c>
      <c r="Q36">
        <v>2</v>
      </c>
      <c r="R36">
        <v>4</v>
      </c>
      <c r="S36">
        <v>3</v>
      </c>
      <c r="T36">
        <v>3</v>
      </c>
      <c r="U36">
        <v>29</v>
      </c>
      <c r="V36">
        <v>4</v>
      </c>
      <c r="W36">
        <v>3</v>
      </c>
      <c r="X36">
        <v>8</v>
      </c>
      <c r="Y36">
        <v>3</v>
      </c>
      <c r="Z36">
        <v>4</v>
      </c>
      <c r="AA36">
        <v>8</v>
      </c>
      <c r="AB36">
        <v>6</v>
      </c>
      <c r="AC36">
        <v>4</v>
      </c>
      <c r="AD36">
        <v>5</v>
      </c>
      <c r="AE36">
        <v>2</v>
      </c>
      <c r="AF36">
        <v>3</v>
      </c>
      <c r="AG36">
        <v>7</v>
      </c>
      <c r="AH36">
        <v>1</v>
      </c>
      <c r="AI36">
        <v>10</v>
      </c>
      <c r="AJ36">
        <v>9</v>
      </c>
      <c r="AK36">
        <v>79</v>
      </c>
      <c r="AL36">
        <f>_xlfn.STDEV.P(Table14[[#This Row],[p1]:[p10]])</f>
        <v>1.2806248474865698</v>
      </c>
    </row>
    <row r="37" spans="1:38" x14ac:dyDescent="0.3">
      <c r="A37">
        <v>41117</v>
      </c>
      <c r="B37">
        <v>0</v>
      </c>
      <c r="C37">
        <v>2007</v>
      </c>
      <c r="D37" s="1">
        <v>45959.369363425925</v>
      </c>
      <c r="E37" t="s">
        <v>92</v>
      </c>
      <c r="F37" s="110">
        <v>4</v>
      </c>
      <c r="G37">
        <v>4</v>
      </c>
      <c r="H37">
        <v>4</v>
      </c>
      <c r="I37">
        <v>5</v>
      </c>
      <c r="J37">
        <v>4</v>
      </c>
      <c r="K37">
        <v>4</v>
      </c>
      <c r="L37">
        <v>4</v>
      </c>
      <c r="M37">
        <v>5</v>
      </c>
      <c r="N37">
        <v>4</v>
      </c>
      <c r="O37">
        <v>5</v>
      </c>
      <c r="P37">
        <v>4</v>
      </c>
      <c r="Q37">
        <v>4</v>
      </c>
      <c r="R37">
        <v>4</v>
      </c>
      <c r="S37">
        <v>3</v>
      </c>
      <c r="T37">
        <v>2</v>
      </c>
      <c r="U37">
        <v>3</v>
      </c>
      <c r="V37">
        <v>6</v>
      </c>
      <c r="W37">
        <v>3</v>
      </c>
      <c r="X37">
        <v>5</v>
      </c>
      <c r="Y37">
        <v>4</v>
      </c>
      <c r="Z37">
        <v>3</v>
      </c>
      <c r="AA37">
        <v>10</v>
      </c>
      <c r="AB37">
        <v>3</v>
      </c>
      <c r="AC37">
        <v>8</v>
      </c>
      <c r="AD37">
        <v>4</v>
      </c>
      <c r="AE37">
        <v>6</v>
      </c>
      <c r="AF37">
        <v>7</v>
      </c>
      <c r="AG37">
        <v>5</v>
      </c>
      <c r="AH37">
        <v>1</v>
      </c>
      <c r="AI37">
        <v>2</v>
      </c>
      <c r="AJ37">
        <v>9</v>
      </c>
      <c r="AK37">
        <v>32</v>
      </c>
      <c r="AL37">
        <f>_xlfn.STDEV.P(Table14[[#This Row],[p1]:[p10]])</f>
        <v>0.45825756949558399</v>
      </c>
    </row>
    <row r="38" spans="1:38" x14ac:dyDescent="0.3">
      <c r="A38">
        <v>41144</v>
      </c>
      <c r="B38">
        <v>0</v>
      </c>
      <c r="C38">
        <v>1999</v>
      </c>
      <c r="D38" s="1">
        <v>45959.427881944444</v>
      </c>
      <c r="E38" t="s">
        <v>58</v>
      </c>
      <c r="F38" s="110">
        <f>15/60</f>
        <v>0.25</v>
      </c>
      <c r="G38">
        <v>2</v>
      </c>
      <c r="H38">
        <v>1</v>
      </c>
      <c r="I38">
        <v>5</v>
      </c>
      <c r="J38">
        <v>4</v>
      </c>
      <c r="K38">
        <v>5</v>
      </c>
      <c r="L38">
        <v>1</v>
      </c>
      <c r="M38">
        <v>5</v>
      </c>
      <c r="N38">
        <v>5</v>
      </c>
      <c r="O38">
        <v>5</v>
      </c>
      <c r="P38">
        <v>5</v>
      </c>
      <c r="Q38">
        <v>7</v>
      </c>
      <c r="R38">
        <v>125</v>
      </c>
      <c r="S38">
        <v>3</v>
      </c>
      <c r="T38">
        <v>6</v>
      </c>
      <c r="U38">
        <v>2</v>
      </c>
      <c r="V38">
        <v>3</v>
      </c>
      <c r="W38">
        <v>3</v>
      </c>
      <c r="X38">
        <v>6</v>
      </c>
      <c r="Y38">
        <v>5</v>
      </c>
      <c r="Z38">
        <v>5</v>
      </c>
      <c r="AA38">
        <v>2</v>
      </c>
      <c r="AB38">
        <v>4</v>
      </c>
      <c r="AC38">
        <v>6</v>
      </c>
      <c r="AD38">
        <v>8</v>
      </c>
      <c r="AE38">
        <v>10</v>
      </c>
      <c r="AF38">
        <v>5</v>
      </c>
      <c r="AG38">
        <v>9</v>
      </c>
      <c r="AH38">
        <v>1</v>
      </c>
      <c r="AI38">
        <v>3</v>
      </c>
      <c r="AJ38">
        <v>7</v>
      </c>
      <c r="AK38">
        <v>59</v>
      </c>
      <c r="AL38">
        <f>_xlfn.STDEV.P(Table14[[#This Row],[p1]:[p10]])</f>
        <v>1.6613247725836149</v>
      </c>
    </row>
    <row r="39" spans="1:38" x14ac:dyDescent="0.3">
      <c r="A39">
        <v>41154</v>
      </c>
      <c r="B39">
        <v>0</v>
      </c>
      <c r="C39">
        <v>1975</v>
      </c>
      <c r="D39" s="1">
        <v>45959.426122685189</v>
      </c>
      <c r="E39" t="s">
        <v>28</v>
      </c>
      <c r="F39" s="110"/>
      <c r="G39">
        <v>4</v>
      </c>
      <c r="H39">
        <v>4</v>
      </c>
      <c r="I39">
        <v>3</v>
      </c>
      <c r="J39">
        <v>4</v>
      </c>
      <c r="K39">
        <v>4</v>
      </c>
      <c r="L39">
        <v>2</v>
      </c>
      <c r="M39">
        <v>5</v>
      </c>
      <c r="N39">
        <v>3</v>
      </c>
      <c r="O39">
        <v>3</v>
      </c>
      <c r="P39">
        <v>2</v>
      </c>
      <c r="Q39">
        <v>11</v>
      </c>
      <c r="R39">
        <v>16</v>
      </c>
      <c r="S39">
        <v>6</v>
      </c>
      <c r="T39">
        <v>9</v>
      </c>
      <c r="U39">
        <v>6</v>
      </c>
      <c r="V39">
        <v>5</v>
      </c>
      <c r="W39">
        <v>4</v>
      </c>
      <c r="X39">
        <v>7</v>
      </c>
      <c r="Y39">
        <v>5</v>
      </c>
      <c r="Z39">
        <v>5</v>
      </c>
      <c r="AA39">
        <v>1</v>
      </c>
      <c r="AB39">
        <v>7</v>
      </c>
      <c r="AC39">
        <v>4</v>
      </c>
      <c r="AD39">
        <v>2</v>
      </c>
      <c r="AE39">
        <v>3</v>
      </c>
      <c r="AF39">
        <v>5</v>
      </c>
      <c r="AG39">
        <v>8</v>
      </c>
      <c r="AH39">
        <v>9</v>
      </c>
      <c r="AI39">
        <v>6</v>
      </c>
      <c r="AJ39">
        <v>10</v>
      </c>
      <c r="AK39">
        <v>57</v>
      </c>
      <c r="AL39">
        <f>_xlfn.STDEV.P(Table14[[#This Row],[p1]:[p10]])</f>
        <v>0.91651513899116799</v>
      </c>
    </row>
    <row r="40" spans="1:38" x14ac:dyDescent="0.3">
      <c r="A40">
        <v>41171</v>
      </c>
      <c r="B40">
        <v>0</v>
      </c>
      <c r="C40">
        <v>2003</v>
      </c>
      <c r="D40" s="1">
        <v>45959.450127314813</v>
      </c>
      <c r="E40" t="s">
        <v>86</v>
      </c>
      <c r="F40" s="110">
        <f>(5+6)/2</f>
        <v>5.5</v>
      </c>
      <c r="G40">
        <v>2</v>
      </c>
      <c r="H40">
        <v>5</v>
      </c>
      <c r="I40">
        <v>2</v>
      </c>
      <c r="J40">
        <v>5</v>
      </c>
      <c r="K40">
        <v>3</v>
      </c>
      <c r="L40">
        <v>2</v>
      </c>
      <c r="M40">
        <v>2</v>
      </c>
      <c r="N40">
        <v>4</v>
      </c>
      <c r="O40">
        <v>2</v>
      </c>
      <c r="P40">
        <v>4</v>
      </c>
      <c r="Q40">
        <v>4</v>
      </c>
      <c r="R40">
        <v>4</v>
      </c>
      <c r="S40">
        <v>3</v>
      </c>
      <c r="T40">
        <v>3</v>
      </c>
      <c r="U40">
        <v>6</v>
      </c>
      <c r="V40">
        <v>4</v>
      </c>
      <c r="W40">
        <v>4</v>
      </c>
      <c r="X40">
        <v>4</v>
      </c>
      <c r="Y40">
        <v>2</v>
      </c>
      <c r="Z40">
        <v>6</v>
      </c>
      <c r="AA40">
        <v>4</v>
      </c>
      <c r="AB40">
        <v>1</v>
      </c>
      <c r="AC40">
        <v>9</v>
      </c>
      <c r="AD40">
        <v>7</v>
      </c>
      <c r="AE40">
        <v>3</v>
      </c>
      <c r="AF40">
        <v>10</v>
      </c>
      <c r="AG40">
        <v>6</v>
      </c>
      <c r="AH40">
        <v>5</v>
      </c>
      <c r="AI40">
        <v>8</v>
      </c>
      <c r="AJ40">
        <v>2</v>
      </c>
      <c r="AK40">
        <v>41</v>
      </c>
      <c r="AL40">
        <f>_xlfn.STDEV.P(Table14[[#This Row],[p1]:[p10]])</f>
        <v>1.2206555615733703</v>
      </c>
    </row>
    <row r="41" spans="1:38" x14ac:dyDescent="0.3">
      <c r="A41">
        <v>41186</v>
      </c>
      <c r="B41">
        <v>1</v>
      </c>
      <c r="C41">
        <v>1977</v>
      </c>
      <c r="D41" s="1">
        <v>45959.479560185187</v>
      </c>
      <c r="E41">
        <v>2</v>
      </c>
      <c r="F41" s="110">
        <v>2</v>
      </c>
      <c r="G41">
        <v>3</v>
      </c>
      <c r="H41">
        <v>4</v>
      </c>
      <c r="I41">
        <v>2</v>
      </c>
      <c r="J41">
        <v>4</v>
      </c>
      <c r="K41">
        <v>4</v>
      </c>
      <c r="L41">
        <v>2</v>
      </c>
      <c r="M41">
        <v>4</v>
      </c>
      <c r="N41">
        <v>3</v>
      </c>
      <c r="O41">
        <v>4</v>
      </c>
      <c r="P41">
        <v>2</v>
      </c>
      <c r="Q41">
        <v>7</v>
      </c>
      <c r="R41">
        <v>4</v>
      </c>
      <c r="S41">
        <v>8</v>
      </c>
      <c r="T41">
        <v>3</v>
      </c>
      <c r="U41">
        <v>4</v>
      </c>
      <c r="V41">
        <v>8</v>
      </c>
      <c r="W41">
        <v>4</v>
      </c>
      <c r="X41">
        <v>5</v>
      </c>
      <c r="Y41">
        <v>5</v>
      </c>
      <c r="Z41">
        <v>9</v>
      </c>
      <c r="AA41">
        <v>7</v>
      </c>
      <c r="AB41">
        <v>9</v>
      </c>
      <c r="AC41">
        <v>4</v>
      </c>
      <c r="AD41">
        <v>3</v>
      </c>
      <c r="AE41">
        <v>2</v>
      </c>
      <c r="AF41">
        <v>1</v>
      </c>
      <c r="AG41">
        <v>10</v>
      </c>
      <c r="AH41">
        <v>8</v>
      </c>
      <c r="AI41">
        <v>5</v>
      </c>
      <c r="AJ41">
        <v>6</v>
      </c>
      <c r="AK41">
        <v>54</v>
      </c>
      <c r="AL41">
        <f>_xlfn.STDEV.P(Table14[[#This Row],[p1]:[p10]])</f>
        <v>0.87177978870813466</v>
      </c>
    </row>
    <row r="42" spans="1:38" x14ac:dyDescent="0.3">
      <c r="A42">
        <v>41194</v>
      </c>
      <c r="B42">
        <v>0</v>
      </c>
      <c r="C42">
        <v>1997</v>
      </c>
      <c r="D42" s="1">
        <v>45959.457615740743</v>
      </c>
      <c r="E42" t="s">
        <v>93</v>
      </c>
      <c r="F42" s="110">
        <v>4</v>
      </c>
      <c r="G42">
        <v>5</v>
      </c>
      <c r="H42">
        <v>4</v>
      </c>
      <c r="I42">
        <v>5</v>
      </c>
      <c r="J42">
        <v>5</v>
      </c>
      <c r="K42">
        <v>5</v>
      </c>
      <c r="L42">
        <v>3</v>
      </c>
      <c r="M42">
        <v>5</v>
      </c>
      <c r="N42">
        <v>5</v>
      </c>
      <c r="O42">
        <v>3</v>
      </c>
      <c r="P42">
        <v>5</v>
      </c>
      <c r="Q42">
        <v>3</v>
      </c>
      <c r="R42">
        <v>11</v>
      </c>
      <c r="S42">
        <v>3</v>
      </c>
      <c r="T42">
        <v>3</v>
      </c>
      <c r="U42">
        <v>2</v>
      </c>
      <c r="V42">
        <v>3</v>
      </c>
      <c r="W42">
        <v>5</v>
      </c>
      <c r="X42">
        <v>4</v>
      </c>
      <c r="Y42">
        <v>31</v>
      </c>
      <c r="Z42">
        <v>4</v>
      </c>
      <c r="AA42">
        <v>5</v>
      </c>
      <c r="AB42">
        <v>8</v>
      </c>
      <c r="AC42">
        <v>10</v>
      </c>
      <c r="AD42">
        <v>2</v>
      </c>
      <c r="AE42">
        <v>9</v>
      </c>
      <c r="AF42">
        <v>7</v>
      </c>
      <c r="AG42">
        <v>4</v>
      </c>
      <c r="AH42">
        <v>3</v>
      </c>
      <c r="AI42">
        <v>1</v>
      </c>
      <c r="AJ42">
        <v>6</v>
      </c>
      <c r="AK42">
        <v>32</v>
      </c>
      <c r="AL42">
        <f>_xlfn.STDEV.P(Table14[[#This Row],[p1]:[p10]])</f>
        <v>0.80622577482985502</v>
      </c>
    </row>
    <row r="43" spans="1:38" x14ac:dyDescent="0.3">
      <c r="A43">
        <v>41204</v>
      </c>
      <c r="B43">
        <v>0</v>
      </c>
      <c r="C43">
        <v>2001</v>
      </c>
      <c r="D43" s="1">
        <v>45959.456782407404</v>
      </c>
      <c r="E43">
        <v>5</v>
      </c>
      <c r="F43" s="110">
        <v>5</v>
      </c>
      <c r="G43">
        <v>2</v>
      </c>
      <c r="H43">
        <v>4</v>
      </c>
      <c r="I43">
        <v>3</v>
      </c>
      <c r="J43">
        <v>4</v>
      </c>
      <c r="K43">
        <v>4</v>
      </c>
      <c r="L43">
        <v>4</v>
      </c>
      <c r="M43">
        <v>3</v>
      </c>
      <c r="N43">
        <v>2</v>
      </c>
      <c r="O43">
        <v>2</v>
      </c>
      <c r="P43">
        <v>4</v>
      </c>
      <c r="Q43">
        <v>4</v>
      </c>
      <c r="R43">
        <v>5</v>
      </c>
      <c r="S43">
        <v>4</v>
      </c>
      <c r="T43">
        <v>4</v>
      </c>
      <c r="U43">
        <v>2</v>
      </c>
      <c r="V43">
        <v>3</v>
      </c>
      <c r="W43">
        <v>3</v>
      </c>
      <c r="X43">
        <v>9</v>
      </c>
      <c r="Y43">
        <v>5</v>
      </c>
      <c r="Z43">
        <v>4</v>
      </c>
      <c r="AA43">
        <v>8</v>
      </c>
      <c r="AB43">
        <v>5</v>
      </c>
      <c r="AC43">
        <v>4</v>
      </c>
      <c r="AD43">
        <v>6</v>
      </c>
      <c r="AE43">
        <v>7</v>
      </c>
      <c r="AF43">
        <v>9</v>
      </c>
      <c r="AG43">
        <v>10</v>
      </c>
      <c r="AH43">
        <v>1</v>
      </c>
      <c r="AI43">
        <v>3</v>
      </c>
      <c r="AJ43">
        <v>2</v>
      </c>
      <c r="AK43">
        <v>50</v>
      </c>
      <c r="AL43">
        <f>_xlfn.STDEV.P(Table14[[#This Row],[p1]:[p10]])</f>
        <v>0.87177978870813466</v>
      </c>
    </row>
    <row r="44" spans="1:38" x14ac:dyDescent="0.3">
      <c r="A44">
        <v>41218</v>
      </c>
      <c r="B44">
        <v>0</v>
      </c>
      <c r="C44">
        <v>1982</v>
      </c>
      <c r="D44" s="1">
        <v>45959.467986111114</v>
      </c>
      <c r="E44" t="s">
        <v>33</v>
      </c>
      <c r="F44" s="110">
        <v>1</v>
      </c>
      <c r="G44">
        <v>5</v>
      </c>
      <c r="H44">
        <v>4</v>
      </c>
      <c r="I44">
        <v>5</v>
      </c>
      <c r="J44">
        <v>4</v>
      </c>
      <c r="K44">
        <v>4</v>
      </c>
      <c r="L44">
        <v>4</v>
      </c>
      <c r="M44">
        <v>4</v>
      </c>
      <c r="N44">
        <v>5</v>
      </c>
      <c r="O44">
        <v>5</v>
      </c>
      <c r="P44">
        <v>4</v>
      </c>
      <c r="Q44">
        <v>3</v>
      </c>
      <c r="R44">
        <v>6</v>
      </c>
      <c r="S44">
        <v>5</v>
      </c>
      <c r="T44">
        <v>3</v>
      </c>
      <c r="U44">
        <v>3</v>
      </c>
      <c r="V44">
        <v>5</v>
      </c>
      <c r="W44">
        <v>4</v>
      </c>
      <c r="X44">
        <v>4</v>
      </c>
      <c r="Y44">
        <v>2</v>
      </c>
      <c r="Z44">
        <v>3</v>
      </c>
      <c r="AA44">
        <v>7</v>
      </c>
      <c r="AB44">
        <v>1</v>
      </c>
      <c r="AC44">
        <v>4</v>
      </c>
      <c r="AD44">
        <v>6</v>
      </c>
      <c r="AE44">
        <v>9</v>
      </c>
      <c r="AF44">
        <v>10</v>
      </c>
      <c r="AG44">
        <v>2</v>
      </c>
      <c r="AH44">
        <v>5</v>
      </c>
      <c r="AI44">
        <v>8</v>
      </c>
      <c r="AJ44">
        <v>3</v>
      </c>
      <c r="AK44">
        <v>39</v>
      </c>
      <c r="AL44">
        <f>_xlfn.STDEV.P(Table14[[#This Row],[p1]:[p10]])</f>
        <v>0.4898979485566356</v>
      </c>
    </row>
    <row r="45" spans="1:38" x14ac:dyDescent="0.3">
      <c r="A45">
        <v>41258</v>
      </c>
      <c r="B45">
        <v>1</v>
      </c>
      <c r="C45">
        <v>2003</v>
      </c>
      <c r="D45" s="1">
        <v>45959.481423611112</v>
      </c>
      <c r="E45" t="s">
        <v>37</v>
      </c>
      <c r="F45" s="110">
        <v>1.5</v>
      </c>
      <c r="G45">
        <v>4</v>
      </c>
      <c r="H45">
        <v>5</v>
      </c>
      <c r="I45">
        <v>4</v>
      </c>
      <c r="J45">
        <v>4</v>
      </c>
      <c r="K45">
        <v>3</v>
      </c>
      <c r="L45">
        <v>3</v>
      </c>
      <c r="M45">
        <v>5</v>
      </c>
      <c r="N45">
        <v>4</v>
      </c>
      <c r="O45">
        <v>3</v>
      </c>
      <c r="P45">
        <v>4</v>
      </c>
      <c r="Q45">
        <v>3</v>
      </c>
      <c r="R45">
        <v>5</v>
      </c>
      <c r="S45">
        <v>3</v>
      </c>
      <c r="T45">
        <v>2</v>
      </c>
      <c r="U45">
        <v>3</v>
      </c>
      <c r="V45">
        <v>3</v>
      </c>
      <c r="W45">
        <v>2</v>
      </c>
      <c r="X45">
        <v>193</v>
      </c>
      <c r="Y45">
        <v>4</v>
      </c>
      <c r="Z45">
        <v>3</v>
      </c>
      <c r="AA45">
        <v>7</v>
      </c>
      <c r="AB45">
        <v>4</v>
      </c>
      <c r="AC45">
        <v>9</v>
      </c>
      <c r="AD45">
        <v>3</v>
      </c>
      <c r="AE45">
        <v>5</v>
      </c>
      <c r="AF45">
        <v>10</v>
      </c>
      <c r="AG45">
        <v>8</v>
      </c>
      <c r="AH45">
        <v>1</v>
      </c>
      <c r="AI45">
        <v>6</v>
      </c>
      <c r="AJ45">
        <v>2</v>
      </c>
      <c r="AK45">
        <v>53</v>
      </c>
      <c r="AL45">
        <f>_xlfn.STDEV.P(Table14[[#This Row],[p1]:[p10]])</f>
        <v>0.7</v>
      </c>
    </row>
    <row r="46" spans="1:38" x14ac:dyDescent="0.3">
      <c r="A46">
        <v>41286</v>
      </c>
      <c r="B46">
        <v>0</v>
      </c>
      <c r="C46">
        <v>2003</v>
      </c>
      <c r="D46" s="1">
        <v>45965.572662037041</v>
      </c>
      <c r="E46" t="s">
        <v>107</v>
      </c>
      <c r="F46" s="110">
        <v>3</v>
      </c>
      <c r="G46">
        <v>4</v>
      </c>
      <c r="H46">
        <v>4</v>
      </c>
      <c r="I46">
        <v>5</v>
      </c>
      <c r="J46">
        <v>5</v>
      </c>
      <c r="K46">
        <v>5</v>
      </c>
      <c r="L46">
        <v>4</v>
      </c>
      <c r="M46">
        <v>5</v>
      </c>
      <c r="N46">
        <v>5</v>
      </c>
      <c r="O46">
        <v>5</v>
      </c>
      <c r="P46">
        <v>5</v>
      </c>
      <c r="Q46">
        <v>2</v>
      </c>
      <c r="R46">
        <v>3</v>
      </c>
      <c r="S46">
        <v>3</v>
      </c>
      <c r="T46">
        <v>8</v>
      </c>
      <c r="U46">
        <v>3</v>
      </c>
      <c r="V46">
        <v>3</v>
      </c>
      <c r="W46">
        <v>3</v>
      </c>
      <c r="X46">
        <v>3</v>
      </c>
      <c r="Y46">
        <v>6</v>
      </c>
      <c r="Z46">
        <v>4</v>
      </c>
      <c r="AA46">
        <v>6</v>
      </c>
      <c r="AB46">
        <v>5</v>
      </c>
      <c r="AC46">
        <v>9</v>
      </c>
      <c r="AD46">
        <v>8</v>
      </c>
      <c r="AE46">
        <v>7</v>
      </c>
      <c r="AF46">
        <v>4</v>
      </c>
      <c r="AG46">
        <v>3</v>
      </c>
      <c r="AH46">
        <v>2</v>
      </c>
      <c r="AI46">
        <v>1</v>
      </c>
      <c r="AJ46">
        <v>10</v>
      </c>
      <c r="AK46">
        <v>5</v>
      </c>
      <c r="AL46">
        <f>_xlfn.STDEV.P(Table14[[#This Row],[p1]:[p10]])</f>
        <v>0.45825756949558405</v>
      </c>
    </row>
    <row r="47" spans="1:38" x14ac:dyDescent="0.3">
      <c r="A47">
        <v>41288</v>
      </c>
      <c r="B47">
        <v>0</v>
      </c>
      <c r="C47">
        <v>2004</v>
      </c>
      <c r="D47" s="1">
        <v>45959.495416666665</v>
      </c>
      <c r="E47" t="s">
        <v>56</v>
      </c>
      <c r="F47" s="110">
        <v>3</v>
      </c>
      <c r="G47">
        <v>4</v>
      </c>
      <c r="H47">
        <v>1</v>
      </c>
      <c r="I47">
        <v>4</v>
      </c>
      <c r="J47">
        <v>4</v>
      </c>
      <c r="K47">
        <v>5</v>
      </c>
      <c r="L47">
        <v>4</v>
      </c>
      <c r="M47">
        <v>5</v>
      </c>
      <c r="N47">
        <v>2</v>
      </c>
      <c r="O47">
        <v>4</v>
      </c>
      <c r="P47">
        <v>2</v>
      </c>
      <c r="Q47">
        <v>8</v>
      </c>
      <c r="R47">
        <v>7</v>
      </c>
      <c r="S47">
        <v>9</v>
      </c>
      <c r="T47">
        <v>5</v>
      </c>
      <c r="U47">
        <v>9</v>
      </c>
      <c r="V47">
        <v>5</v>
      </c>
      <c r="W47">
        <v>9</v>
      </c>
      <c r="X47">
        <v>16</v>
      </c>
      <c r="Y47">
        <v>3</v>
      </c>
      <c r="Z47">
        <v>9</v>
      </c>
      <c r="AA47">
        <v>3</v>
      </c>
      <c r="AB47">
        <v>9</v>
      </c>
      <c r="AC47">
        <v>1</v>
      </c>
      <c r="AD47">
        <v>8</v>
      </c>
      <c r="AE47">
        <v>6</v>
      </c>
      <c r="AF47">
        <v>7</v>
      </c>
      <c r="AG47">
        <v>5</v>
      </c>
      <c r="AH47">
        <v>4</v>
      </c>
      <c r="AI47">
        <v>10</v>
      </c>
      <c r="AJ47">
        <v>2</v>
      </c>
      <c r="AK47">
        <v>60</v>
      </c>
      <c r="AL47">
        <f>_xlfn.STDEV.P(Table14[[#This Row],[p1]:[p10]])</f>
        <v>1.2845232578665129</v>
      </c>
    </row>
    <row r="48" spans="1:38" x14ac:dyDescent="0.3">
      <c r="A48">
        <v>41390</v>
      </c>
      <c r="B48">
        <v>0</v>
      </c>
      <c r="C48">
        <v>2004</v>
      </c>
      <c r="D48" s="1">
        <v>45959.548564814817</v>
      </c>
      <c r="E48">
        <v>1</v>
      </c>
      <c r="F48" s="110">
        <v>1</v>
      </c>
      <c r="G48">
        <v>4</v>
      </c>
      <c r="H48">
        <v>1</v>
      </c>
      <c r="I48">
        <v>5</v>
      </c>
      <c r="J48">
        <v>4</v>
      </c>
      <c r="K48">
        <v>5</v>
      </c>
      <c r="L48">
        <v>1</v>
      </c>
      <c r="M48">
        <v>4</v>
      </c>
      <c r="N48">
        <v>1</v>
      </c>
      <c r="O48">
        <v>4</v>
      </c>
      <c r="P48">
        <v>4</v>
      </c>
      <c r="Q48">
        <v>10</v>
      </c>
      <c r="R48">
        <v>6</v>
      </c>
      <c r="S48">
        <v>4</v>
      </c>
      <c r="T48">
        <v>6</v>
      </c>
      <c r="U48">
        <v>7</v>
      </c>
      <c r="V48">
        <v>7</v>
      </c>
      <c r="W48">
        <v>8</v>
      </c>
      <c r="X48">
        <v>7</v>
      </c>
      <c r="Y48">
        <v>6</v>
      </c>
      <c r="Z48">
        <v>17</v>
      </c>
      <c r="AA48">
        <v>7</v>
      </c>
      <c r="AB48">
        <v>10</v>
      </c>
      <c r="AC48">
        <v>2</v>
      </c>
      <c r="AD48">
        <v>4</v>
      </c>
      <c r="AE48">
        <v>8</v>
      </c>
      <c r="AF48">
        <v>5</v>
      </c>
      <c r="AG48">
        <v>9</v>
      </c>
      <c r="AH48">
        <v>3</v>
      </c>
      <c r="AI48">
        <v>6</v>
      </c>
      <c r="AJ48">
        <v>1</v>
      </c>
      <c r="AK48">
        <v>44</v>
      </c>
      <c r="AL48">
        <f>_xlfn.STDEV.P(Table14[[#This Row],[p1]:[p10]])</f>
        <v>1.5524174696260025</v>
      </c>
    </row>
    <row r="49" spans="1:38" x14ac:dyDescent="0.3">
      <c r="A49">
        <v>41410</v>
      </c>
      <c r="B49">
        <v>0</v>
      </c>
      <c r="C49">
        <v>1994</v>
      </c>
      <c r="D49" s="1">
        <v>45959.562465277777</v>
      </c>
      <c r="E49">
        <v>2</v>
      </c>
      <c r="F49" s="110">
        <v>2</v>
      </c>
      <c r="G49">
        <v>5</v>
      </c>
      <c r="H49">
        <v>2</v>
      </c>
      <c r="I49">
        <v>4</v>
      </c>
      <c r="J49">
        <v>2</v>
      </c>
      <c r="K49">
        <v>5</v>
      </c>
      <c r="L49">
        <v>2</v>
      </c>
      <c r="M49">
        <v>4</v>
      </c>
      <c r="N49">
        <v>2</v>
      </c>
      <c r="O49">
        <v>5</v>
      </c>
      <c r="P49">
        <v>2</v>
      </c>
      <c r="Q49">
        <v>4</v>
      </c>
      <c r="R49">
        <v>5</v>
      </c>
      <c r="S49">
        <v>4</v>
      </c>
      <c r="T49">
        <v>3</v>
      </c>
      <c r="U49">
        <v>2</v>
      </c>
      <c r="V49">
        <v>3</v>
      </c>
      <c r="W49">
        <v>3</v>
      </c>
      <c r="X49">
        <v>9</v>
      </c>
      <c r="Y49">
        <v>7</v>
      </c>
      <c r="Z49">
        <v>4</v>
      </c>
      <c r="AA49">
        <v>10</v>
      </c>
      <c r="AB49">
        <v>4</v>
      </c>
      <c r="AC49">
        <v>7</v>
      </c>
      <c r="AD49">
        <v>2</v>
      </c>
      <c r="AE49">
        <v>9</v>
      </c>
      <c r="AF49">
        <v>8</v>
      </c>
      <c r="AG49">
        <v>5</v>
      </c>
      <c r="AH49">
        <v>1</v>
      </c>
      <c r="AI49">
        <v>3</v>
      </c>
      <c r="AJ49">
        <v>6</v>
      </c>
      <c r="AK49">
        <v>31</v>
      </c>
      <c r="AL49">
        <f>_xlfn.STDEV.P(Table14[[#This Row],[p1]:[p10]])</f>
        <v>1.3453624047073711</v>
      </c>
    </row>
    <row r="50" spans="1:38" x14ac:dyDescent="0.3">
      <c r="A50" s="125">
        <v>41419</v>
      </c>
      <c r="B50" s="125">
        <v>0</v>
      </c>
      <c r="C50" s="125">
        <v>2002</v>
      </c>
      <c r="D50" s="126">
        <v>45959.574155092596</v>
      </c>
      <c r="E50" s="125">
        <v>1</v>
      </c>
      <c r="F50" s="127">
        <v>1</v>
      </c>
      <c r="G50" s="125">
        <v>2</v>
      </c>
      <c r="H50" s="125">
        <v>2</v>
      </c>
      <c r="I50" s="125">
        <v>2</v>
      </c>
      <c r="J50" s="125">
        <v>2</v>
      </c>
      <c r="K50" s="125">
        <v>3</v>
      </c>
      <c r="L50" s="125">
        <v>2</v>
      </c>
      <c r="M50" s="125">
        <v>3</v>
      </c>
      <c r="N50" s="125">
        <v>2</v>
      </c>
      <c r="O50" s="125">
        <v>2</v>
      </c>
      <c r="P50" s="125">
        <v>2</v>
      </c>
      <c r="Q50" s="125">
        <v>4</v>
      </c>
      <c r="R50" s="125">
        <v>3</v>
      </c>
      <c r="S50" s="125">
        <v>4</v>
      </c>
      <c r="T50" s="125">
        <v>4</v>
      </c>
      <c r="U50" s="125">
        <v>3</v>
      </c>
      <c r="V50" s="125">
        <v>4</v>
      </c>
      <c r="W50" s="125">
        <v>3</v>
      </c>
      <c r="X50" s="125">
        <v>3</v>
      </c>
      <c r="Y50" s="125">
        <v>2</v>
      </c>
      <c r="Z50" s="125">
        <v>4</v>
      </c>
      <c r="AA50" s="125">
        <v>5</v>
      </c>
      <c r="AB50" s="125">
        <v>6</v>
      </c>
      <c r="AC50" s="125">
        <v>2</v>
      </c>
      <c r="AD50" s="125">
        <v>4</v>
      </c>
      <c r="AE50" s="125">
        <v>3</v>
      </c>
      <c r="AF50" s="125">
        <v>7</v>
      </c>
      <c r="AG50" s="125">
        <v>1</v>
      </c>
      <c r="AH50" s="125">
        <v>8</v>
      </c>
      <c r="AI50" s="125">
        <v>9</v>
      </c>
      <c r="AJ50" s="125">
        <v>10</v>
      </c>
      <c r="AK50" s="125">
        <v>40</v>
      </c>
      <c r="AL50" s="125">
        <f>_xlfn.STDEV.P(Table14[[#This Row],[p1]:[p10]])</f>
        <v>0.4</v>
      </c>
    </row>
    <row r="51" spans="1:38" x14ac:dyDescent="0.3">
      <c r="A51">
        <v>41429</v>
      </c>
      <c r="B51">
        <v>0</v>
      </c>
      <c r="C51">
        <v>2002</v>
      </c>
      <c r="D51" s="1">
        <v>45959.576597222222</v>
      </c>
      <c r="E51">
        <v>3</v>
      </c>
      <c r="F51" s="110">
        <v>3</v>
      </c>
      <c r="G51">
        <v>1</v>
      </c>
      <c r="H51">
        <v>5</v>
      </c>
      <c r="I51">
        <v>1</v>
      </c>
      <c r="J51">
        <v>5</v>
      </c>
      <c r="K51">
        <v>5</v>
      </c>
      <c r="L51">
        <v>4</v>
      </c>
      <c r="M51">
        <v>5</v>
      </c>
      <c r="N51">
        <v>5</v>
      </c>
      <c r="O51">
        <v>4</v>
      </c>
      <c r="P51">
        <v>5</v>
      </c>
      <c r="Q51">
        <v>7</v>
      </c>
      <c r="R51">
        <v>5</v>
      </c>
      <c r="S51">
        <v>7</v>
      </c>
      <c r="T51">
        <v>4</v>
      </c>
      <c r="U51">
        <v>3</v>
      </c>
      <c r="V51">
        <v>5</v>
      </c>
      <c r="W51">
        <v>3</v>
      </c>
      <c r="X51">
        <v>4</v>
      </c>
      <c r="Y51">
        <v>11</v>
      </c>
      <c r="Z51">
        <v>16</v>
      </c>
      <c r="AA51">
        <v>4</v>
      </c>
      <c r="AB51">
        <v>10</v>
      </c>
      <c r="AC51">
        <v>2</v>
      </c>
      <c r="AD51">
        <v>6</v>
      </c>
      <c r="AE51">
        <v>7</v>
      </c>
      <c r="AF51">
        <v>5</v>
      </c>
      <c r="AG51">
        <v>9</v>
      </c>
      <c r="AH51">
        <v>3</v>
      </c>
      <c r="AI51">
        <v>8</v>
      </c>
      <c r="AJ51">
        <v>1</v>
      </c>
      <c r="AK51">
        <v>55</v>
      </c>
      <c r="AL51">
        <f>_xlfn.STDEV.P(Table14[[#This Row],[p1]:[p10]])</f>
        <v>1.5491933384829668</v>
      </c>
    </row>
    <row r="52" spans="1:38" x14ac:dyDescent="0.3">
      <c r="A52">
        <v>41432</v>
      </c>
      <c r="B52">
        <v>0</v>
      </c>
      <c r="C52">
        <v>2003</v>
      </c>
      <c r="D52" s="1">
        <v>45960.366354166668</v>
      </c>
      <c r="E52" t="s">
        <v>34</v>
      </c>
      <c r="F52" s="110">
        <v>1</v>
      </c>
      <c r="G52">
        <v>2</v>
      </c>
      <c r="H52">
        <v>2</v>
      </c>
      <c r="I52">
        <v>3</v>
      </c>
      <c r="J52">
        <v>5</v>
      </c>
      <c r="K52">
        <v>4</v>
      </c>
      <c r="L52">
        <v>1</v>
      </c>
      <c r="M52">
        <v>4</v>
      </c>
      <c r="N52">
        <v>1</v>
      </c>
      <c r="O52">
        <v>3</v>
      </c>
      <c r="P52">
        <v>4</v>
      </c>
      <c r="Q52">
        <v>6</v>
      </c>
      <c r="R52">
        <v>5</v>
      </c>
      <c r="S52">
        <v>5</v>
      </c>
      <c r="T52">
        <v>4</v>
      </c>
      <c r="U52">
        <v>5</v>
      </c>
      <c r="V52">
        <v>10</v>
      </c>
      <c r="W52">
        <v>4</v>
      </c>
      <c r="X52">
        <v>5</v>
      </c>
      <c r="Y52">
        <v>3</v>
      </c>
      <c r="Z52">
        <v>4</v>
      </c>
      <c r="AA52">
        <v>7</v>
      </c>
      <c r="AB52">
        <v>1</v>
      </c>
      <c r="AC52">
        <v>6</v>
      </c>
      <c r="AD52">
        <v>10</v>
      </c>
      <c r="AE52">
        <v>9</v>
      </c>
      <c r="AF52">
        <v>4</v>
      </c>
      <c r="AG52">
        <v>2</v>
      </c>
      <c r="AH52">
        <v>3</v>
      </c>
      <c r="AI52">
        <v>8</v>
      </c>
      <c r="AJ52">
        <v>5</v>
      </c>
      <c r="AK52">
        <v>73</v>
      </c>
      <c r="AL52">
        <f>_xlfn.STDEV.P(Table14[[#This Row],[p1]:[p10]])</f>
        <v>1.3</v>
      </c>
    </row>
    <row r="53" spans="1:38" x14ac:dyDescent="0.3">
      <c r="A53">
        <v>41450</v>
      </c>
      <c r="B53">
        <v>0</v>
      </c>
      <c r="C53">
        <v>2000</v>
      </c>
      <c r="D53" s="1">
        <v>45959.587847222225</v>
      </c>
      <c r="E53">
        <v>4</v>
      </c>
      <c r="F53" s="110">
        <v>4</v>
      </c>
      <c r="G53">
        <v>3</v>
      </c>
      <c r="H53">
        <v>5</v>
      </c>
      <c r="I53">
        <v>2</v>
      </c>
      <c r="J53">
        <v>3</v>
      </c>
      <c r="K53">
        <v>2</v>
      </c>
      <c r="L53">
        <v>4</v>
      </c>
      <c r="M53">
        <v>5</v>
      </c>
      <c r="N53">
        <v>5</v>
      </c>
      <c r="O53">
        <v>2</v>
      </c>
      <c r="P53">
        <v>5</v>
      </c>
      <c r="Q53">
        <v>5</v>
      </c>
      <c r="R53">
        <v>3</v>
      </c>
      <c r="S53">
        <v>6</v>
      </c>
      <c r="T53">
        <v>6</v>
      </c>
      <c r="U53">
        <v>5</v>
      </c>
      <c r="V53">
        <v>6</v>
      </c>
      <c r="W53">
        <v>5</v>
      </c>
      <c r="X53">
        <v>5</v>
      </c>
      <c r="Y53">
        <v>4</v>
      </c>
      <c r="Z53">
        <v>5</v>
      </c>
      <c r="AA53">
        <v>7</v>
      </c>
      <c r="AB53">
        <v>10</v>
      </c>
      <c r="AC53">
        <v>5</v>
      </c>
      <c r="AD53">
        <v>8</v>
      </c>
      <c r="AE53">
        <v>4</v>
      </c>
      <c r="AF53">
        <v>3</v>
      </c>
      <c r="AG53">
        <v>1</v>
      </c>
      <c r="AH53">
        <v>9</v>
      </c>
      <c r="AI53">
        <v>6</v>
      </c>
      <c r="AJ53">
        <v>2</v>
      </c>
      <c r="AK53">
        <v>55</v>
      </c>
      <c r="AL53">
        <f>_xlfn.STDEV.P(Table14[[#This Row],[p1]:[p10]])</f>
        <v>1.2806248474865698</v>
      </c>
    </row>
    <row r="54" spans="1:38" x14ac:dyDescent="0.3">
      <c r="A54">
        <v>41457</v>
      </c>
      <c r="B54">
        <v>0</v>
      </c>
      <c r="C54">
        <v>2004</v>
      </c>
      <c r="D54" s="1">
        <v>45959.602546296293</v>
      </c>
      <c r="E54" t="s">
        <v>51</v>
      </c>
      <c r="F54" s="110">
        <v>2.5</v>
      </c>
      <c r="G54">
        <v>4</v>
      </c>
      <c r="H54">
        <v>2</v>
      </c>
      <c r="I54">
        <v>5</v>
      </c>
      <c r="J54">
        <v>4</v>
      </c>
      <c r="K54">
        <v>4</v>
      </c>
      <c r="L54">
        <v>1</v>
      </c>
      <c r="M54">
        <v>4</v>
      </c>
      <c r="N54">
        <v>3</v>
      </c>
      <c r="O54">
        <v>5</v>
      </c>
      <c r="P54">
        <v>5</v>
      </c>
      <c r="Q54">
        <v>3</v>
      </c>
      <c r="R54">
        <v>4</v>
      </c>
      <c r="S54">
        <v>6</v>
      </c>
      <c r="T54">
        <v>2</v>
      </c>
      <c r="U54">
        <v>7</v>
      </c>
      <c r="V54">
        <v>3</v>
      </c>
      <c r="W54">
        <v>3</v>
      </c>
      <c r="X54">
        <v>4</v>
      </c>
      <c r="Y54">
        <v>3</v>
      </c>
      <c r="Z54">
        <v>5</v>
      </c>
      <c r="AA54">
        <v>2</v>
      </c>
      <c r="AB54">
        <v>8</v>
      </c>
      <c r="AC54">
        <v>10</v>
      </c>
      <c r="AD54">
        <v>6</v>
      </c>
      <c r="AE54">
        <v>1</v>
      </c>
      <c r="AF54">
        <v>7</v>
      </c>
      <c r="AG54">
        <v>9</v>
      </c>
      <c r="AH54">
        <v>4</v>
      </c>
      <c r="AI54">
        <v>5</v>
      </c>
      <c r="AJ54">
        <v>3</v>
      </c>
      <c r="AK54">
        <v>63</v>
      </c>
      <c r="AL54">
        <f>_xlfn.STDEV.P(Table14[[#This Row],[p1]:[p10]])</f>
        <v>1.2688577540449522</v>
      </c>
    </row>
    <row r="55" spans="1:38" x14ac:dyDescent="0.3">
      <c r="A55">
        <v>41459</v>
      </c>
      <c r="B55">
        <v>0</v>
      </c>
      <c r="C55">
        <v>1993</v>
      </c>
      <c r="D55" s="1">
        <v>45970.680798611109</v>
      </c>
      <c r="E55">
        <v>0.5</v>
      </c>
      <c r="F55" s="110">
        <v>0.5</v>
      </c>
      <c r="G55">
        <v>4</v>
      </c>
      <c r="H55">
        <v>2</v>
      </c>
      <c r="I55">
        <v>5</v>
      </c>
      <c r="J55">
        <v>3</v>
      </c>
      <c r="K55">
        <v>5</v>
      </c>
      <c r="L55">
        <v>1</v>
      </c>
      <c r="M55">
        <v>5</v>
      </c>
      <c r="N55">
        <v>2</v>
      </c>
      <c r="O55">
        <v>5</v>
      </c>
      <c r="P55">
        <v>4</v>
      </c>
      <c r="Q55">
        <v>4</v>
      </c>
      <c r="R55">
        <v>5</v>
      </c>
      <c r="S55">
        <v>4</v>
      </c>
      <c r="T55">
        <v>4</v>
      </c>
      <c r="U55">
        <v>4</v>
      </c>
      <c r="V55">
        <v>5</v>
      </c>
      <c r="W55">
        <v>5</v>
      </c>
      <c r="X55">
        <v>4</v>
      </c>
      <c r="Y55">
        <v>2</v>
      </c>
      <c r="Z55">
        <v>3</v>
      </c>
      <c r="AA55">
        <v>10</v>
      </c>
      <c r="AB55">
        <v>7</v>
      </c>
      <c r="AC55">
        <v>4</v>
      </c>
      <c r="AD55">
        <v>5</v>
      </c>
      <c r="AE55">
        <v>8</v>
      </c>
      <c r="AF55">
        <v>1</v>
      </c>
      <c r="AG55">
        <v>2</v>
      </c>
      <c r="AH55">
        <v>6</v>
      </c>
      <c r="AI55">
        <v>3</v>
      </c>
      <c r="AJ55">
        <v>9</v>
      </c>
      <c r="AK55">
        <v>20</v>
      </c>
      <c r="AL55">
        <f>_xlfn.STDEV.P(Table14[[#This Row],[p1]:[p10]])</f>
        <v>1.42828568570857</v>
      </c>
    </row>
    <row r="56" spans="1:38" x14ac:dyDescent="0.3">
      <c r="A56">
        <v>41518</v>
      </c>
      <c r="B56">
        <v>1</v>
      </c>
      <c r="C56">
        <v>1999</v>
      </c>
      <c r="D56" s="1">
        <v>45959.63417824074</v>
      </c>
      <c r="E56">
        <v>2</v>
      </c>
      <c r="F56" s="110">
        <v>2</v>
      </c>
      <c r="G56">
        <v>4</v>
      </c>
      <c r="H56">
        <v>4</v>
      </c>
      <c r="I56">
        <v>3</v>
      </c>
      <c r="J56">
        <v>5</v>
      </c>
      <c r="K56">
        <v>5</v>
      </c>
      <c r="L56">
        <v>2</v>
      </c>
      <c r="M56">
        <v>4</v>
      </c>
      <c r="N56">
        <v>4</v>
      </c>
      <c r="O56">
        <v>2</v>
      </c>
      <c r="P56">
        <v>1</v>
      </c>
      <c r="Q56">
        <v>4</v>
      </c>
      <c r="R56">
        <v>5</v>
      </c>
      <c r="S56">
        <v>5</v>
      </c>
      <c r="T56">
        <v>5</v>
      </c>
      <c r="U56">
        <v>2</v>
      </c>
      <c r="V56">
        <v>6</v>
      </c>
      <c r="W56">
        <v>4</v>
      </c>
      <c r="X56">
        <v>6</v>
      </c>
      <c r="Y56">
        <v>8</v>
      </c>
      <c r="Z56">
        <v>8</v>
      </c>
      <c r="AA56">
        <v>9</v>
      </c>
      <c r="AB56">
        <v>10</v>
      </c>
      <c r="AC56">
        <v>4</v>
      </c>
      <c r="AD56">
        <v>2</v>
      </c>
      <c r="AE56">
        <v>5</v>
      </c>
      <c r="AF56">
        <v>6</v>
      </c>
      <c r="AG56">
        <v>8</v>
      </c>
      <c r="AH56">
        <v>1</v>
      </c>
      <c r="AI56">
        <v>3</v>
      </c>
      <c r="AJ56">
        <v>7</v>
      </c>
      <c r="AK56">
        <v>72</v>
      </c>
      <c r="AL56">
        <f>_xlfn.STDEV.P(Table14[[#This Row],[p1]:[p10]])</f>
        <v>1.2806248474865698</v>
      </c>
    </row>
    <row r="57" spans="1:38" x14ac:dyDescent="0.3">
      <c r="A57">
        <v>41532</v>
      </c>
      <c r="B57">
        <v>0</v>
      </c>
      <c r="C57">
        <v>2002</v>
      </c>
      <c r="D57" s="1">
        <v>45959.630162037036</v>
      </c>
      <c r="E57" t="s">
        <v>28</v>
      </c>
      <c r="F57" s="110"/>
      <c r="G57">
        <v>2</v>
      </c>
      <c r="H57">
        <v>4</v>
      </c>
      <c r="I57">
        <v>4</v>
      </c>
      <c r="J57">
        <v>4</v>
      </c>
      <c r="K57">
        <v>4</v>
      </c>
      <c r="L57">
        <v>4</v>
      </c>
      <c r="M57">
        <v>5</v>
      </c>
      <c r="N57">
        <v>4</v>
      </c>
      <c r="O57">
        <v>4</v>
      </c>
      <c r="P57">
        <v>5</v>
      </c>
      <c r="Q57">
        <v>8</v>
      </c>
      <c r="R57">
        <v>5</v>
      </c>
      <c r="S57">
        <v>7</v>
      </c>
      <c r="T57">
        <v>8</v>
      </c>
      <c r="U57">
        <v>4</v>
      </c>
      <c r="V57">
        <v>14</v>
      </c>
      <c r="W57">
        <v>3</v>
      </c>
      <c r="X57">
        <v>6</v>
      </c>
      <c r="Y57">
        <v>6</v>
      </c>
      <c r="Z57">
        <v>6</v>
      </c>
      <c r="AA57">
        <v>1</v>
      </c>
      <c r="AB57">
        <v>4</v>
      </c>
      <c r="AC57">
        <v>10</v>
      </c>
      <c r="AD57">
        <v>2</v>
      </c>
      <c r="AE57">
        <v>8</v>
      </c>
      <c r="AF57">
        <v>5</v>
      </c>
      <c r="AG57">
        <v>3</v>
      </c>
      <c r="AH57">
        <v>9</v>
      </c>
      <c r="AI57">
        <v>6</v>
      </c>
      <c r="AJ57">
        <v>7</v>
      </c>
      <c r="AK57">
        <v>41</v>
      </c>
      <c r="AL57">
        <f>_xlfn.STDEV.P(Table14[[#This Row],[p1]:[p10]])</f>
        <v>0.7745966692414834</v>
      </c>
    </row>
    <row r="58" spans="1:38" x14ac:dyDescent="0.3">
      <c r="A58">
        <v>41600</v>
      </c>
      <c r="B58">
        <v>1</v>
      </c>
      <c r="C58">
        <v>1987</v>
      </c>
      <c r="D58" s="1">
        <v>45959.671909722223</v>
      </c>
      <c r="E58" t="s">
        <v>28</v>
      </c>
      <c r="F58" s="110"/>
      <c r="G58">
        <v>3</v>
      </c>
      <c r="H58">
        <v>4</v>
      </c>
      <c r="I58">
        <v>2</v>
      </c>
      <c r="J58">
        <v>5</v>
      </c>
      <c r="K58">
        <v>4</v>
      </c>
      <c r="L58">
        <v>2</v>
      </c>
      <c r="M58">
        <v>4</v>
      </c>
      <c r="N58">
        <v>3</v>
      </c>
      <c r="O58">
        <v>2</v>
      </c>
      <c r="P58">
        <v>2</v>
      </c>
      <c r="Q58">
        <v>5</v>
      </c>
      <c r="R58">
        <v>7</v>
      </c>
      <c r="S58">
        <v>9</v>
      </c>
      <c r="T58">
        <v>3</v>
      </c>
      <c r="U58">
        <v>4</v>
      </c>
      <c r="V58">
        <v>5</v>
      </c>
      <c r="W58">
        <v>3</v>
      </c>
      <c r="X58">
        <v>4</v>
      </c>
      <c r="Y58">
        <v>5</v>
      </c>
      <c r="Z58">
        <v>7</v>
      </c>
      <c r="AA58">
        <v>9</v>
      </c>
      <c r="AB58">
        <v>10</v>
      </c>
      <c r="AC58">
        <v>1</v>
      </c>
      <c r="AD58">
        <v>5</v>
      </c>
      <c r="AE58">
        <v>4</v>
      </c>
      <c r="AF58">
        <v>6</v>
      </c>
      <c r="AG58">
        <v>8</v>
      </c>
      <c r="AH58">
        <v>7</v>
      </c>
      <c r="AI58">
        <v>3</v>
      </c>
      <c r="AJ58">
        <v>2</v>
      </c>
      <c r="AK58">
        <v>54</v>
      </c>
      <c r="AL58">
        <f>_xlfn.STDEV.P(Table14[[#This Row],[p1]:[p10]])</f>
        <v>1.0440306508910551</v>
      </c>
    </row>
    <row r="59" spans="1:38" x14ac:dyDescent="0.3">
      <c r="A59">
        <v>41640</v>
      </c>
      <c r="B59">
        <v>0</v>
      </c>
      <c r="C59">
        <v>1975</v>
      </c>
      <c r="D59" s="1">
        <v>45959.703472222223</v>
      </c>
      <c r="E59" t="s">
        <v>67</v>
      </c>
      <c r="F59" s="110">
        <v>1</v>
      </c>
      <c r="G59">
        <v>2</v>
      </c>
      <c r="H59">
        <v>3</v>
      </c>
      <c r="I59">
        <v>2</v>
      </c>
      <c r="J59">
        <v>4</v>
      </c>
      <c r="K59">
        <v>4</v>
      </c>
      <c r="L59">
        <v>2</v>
      </c>
      <c r="M59">
        <v>4</v>
      </c>
      <c r="N59">
        <v>4</v>
      </c>
      <c r="O59">
        <v>4</v>
      </c>
      <c r="P59">
        <v>2</v>
      </c>
      <c r="Q59">
        <v>5</v>
      </c>
      <c r="R59">
        <v>9</v>
      </c>
      <c r="S59">
        <v>4</v>
      </c>
      <c r="T59">
        <v>6</v>
      </c>
      <c r="U59">
        <v>4</v>
      </c>
      <c r="V59">
        <v>7</v>
      </c>
      <c r="W59">
        <v>4</v>
      </c>
      <c r="X59">
        <v>5</v>
      </c>
      <c r="Y59">
        <v>6</v>
      </c>
      <c r="Z59">
        <v>4</v>
      </c>
      <c r="AA59">
        <v>6</v>
      </c>
      <c r="AB59">
        <v>2</v>
      </c>
      <c r="AC59">
        <v>9</v>
      </c>
      <c r="AD59">
        <v>1</v>
      </c>
      <c r="AE59">
        <v>8</v>
      </c>
      <c r="AF59">
        <v>3</v>
      </c>
      <c r="AG59">
        <v>5</v>
      </c>
      <c r="AH59">
        <v>10</v>
      </c>
      <c r="AI59">
        <v>7</v>
      </c>
      <c r="AJ59">
        <v>4</v>
      </c>
      <c r="AK59">
        <v>54</v>
      </c>
      <c r="AL59">
        <f>_xlfn.STDEV.P(Table14[[#This Row],[p1]:[p10]])</f>
        <v>0.94339811320566036</v>
      </c>
    </row>
    <row r="60" spans="1:38" x14ac:dyDescent="0.3">
      <c r="A60">
        <v>41699</v>
      </c>
      <c r="B60">
        <v>0</v>
      </c>
      <c r="C60">
        <v>1973</v>
      </c>
      <c r="D60" s="1">
        <v>45959.737245370372</v>
      </c>
      <c r="E60" t="s">
        <v>73</v>
      </c>
      <c r="F60" s="110"/>
      <c r="G60">
        <v>4</v>
      </c>
      <c r="H60">
        <v>2</v>
      </c>
      <c r="I60">
        <v>4</v>
      </c>
      <c r="J60">
        <v>4</v>
      </c>
      <c r="K60">
        <v>4</v>
      </c>
      <c r="L60">
        <v>2</v>
      </c>
      <c r="M60">
        <v>5</v>
      </c>
      <c r="N60">
        <v>2</v>
      </c>
      <c r="O60">
        <v>4</v>
      </c>
      <c r="P60">
        <v>4</v>
      </c>
      <c r="Q60">
        <v>6</v>
      </c>
      <c r="R60">
        <v>8</v>
      </c>
      <c r="S60">
        <v>6</v>
      </c>
      <c r="T60">
        <v>4</v>
      </c>
      <c r="U60">
        <v>4</v>
      </c>
      <c r="V60">
        <v>6</v>
      </c>
      <c r="W60">
        <v>4</v>
      </c>
      <c r="X60">
        <v>6</v>
      </c>
      <c r="Y60">
        <v>3</v>
      </c>
      <c r="Z60">
        <v>7</v>
      </c>
      <c r="AA60">
        <v>6</v>
      </c>
      <c r="AB60">
        <v>10</v>
      </c>
      <c r="AC60">
        <v>3</v>
      </c>
      <c r="AD60">
        <v>1</v>
      </c>
      <c r="AE60">
        <v>8</v>
      </c>
      <c r="AF60">
        <v>2</v>
      </c>
      <c r="AG60">
        <v>5</v>
      </c>
      <c r="AH60">
        <v>9</v>
      </c>
      <c r="AI60">
        <v>7</v>
      </c>
      <c r="AJ60">
        <v>4</v>
      </c>
      <c r="AK60">
        <v>51</v>
      </c>
      <c r="AL60">
        <f>_xlfn.STDEV.P(Table14[[#This Row],[p1]:[p10]])</f>
        <v>1.0246950765959599</v>
      </c>
    </row>
    <row r="61" spans="1:38" x14ac:dyDescent="0.3">
      <c r="A61">
        <v>41702</v>
      </c>
      <c r="B61">
        <v>0</v>
      </c>
      <c r="C61">
        <v>2003</v>
      </c>
      <c r="D61" s="1">
        <v>45959.754907407405</v>
      </c>
      <c r="E61">
        <v>0.5</v>
      </c>
      <c r="F61" s="110">
        <v>0.5</v>
      </c>
      <c r="G61">
        <v>4</v>
      </c>
      <c r="H61">
        <v>1</v>
      </c>
      <c r="I61">
        <v>4</v>
      </c>
      <c r="J61">
        <v>2</v>
      </c>
      <c r="K61">
        <v>4</v>
      </c>
      <c r="L61">
        <v>3</v>
      </c>
      <c r="M61">
        <v>4</v>
      </c>
      <c r="N61">
        <v>2</v>
      </c>
      <c r="O61">
        <v>5</v>
      </c>
      <c r="P61">
        <v>3</v>
      </c>
      <c r="Q61">
        <v>6</v>
      </c>
      <c r="R61">
        <v>5</v>
      </c>
      <c r="S61">
        <v>10</v>
      </c>
      <c r="T61">
        <v>2</v>
      </c>
      <c r="U61">
        <v>21</v>
      </c>
      <c r="V61">
        <v>4</v>
      </c>
      <c r="W61">
        <v>3</v>
      </c>
      <c r="X61">
        <v>6</v>
      </c>
      <c r="Y61">
        <v>3</v>
      </c>
      <c r="Z61">
        <v>5</v>
      </c>
      <c r="AA61">
        <v>4</v>
      </c>
      <c r="AB61">
        <v>3</v>
      </c>
      <c r="AC61">
        <v>8</v>
      </c>
      <c r="AD61">
        <v>7</v>
      </c>
      <c r="AE61">
        <v>1</v>
      </c>
      <c r="AF61">
        <v>9</v>
      </c>
      <c r="AG61">
        <v>5</v>
      </c>
      <c r="AH61">
        <v>2</v>
      </c>
      <c r="AI61">
        <v>6</v>
      </c>
      <c r="AJ61">
        <v>10</v>
      </c>
      <c r="AK61">
        <v>71</v>
      </c>
      <c r="AL61">
        <f>_xlfn.STDEV.P(Table14[[#This Row],[p1]:[p10]])</f>
        <v>1.1661903789690602</v>
      </c>
    </row>
    <row r="62" spans="1:38" x14ac:dyDescent="0.3">
      <c r="A62">
        <v>41707</v>
      </c>
      <c r="B62">
        <v>0</v>
      </c>
      <c r="C62">
        <v>2006</v>
      </c>
      <c r="D62" s="1">
        <v>45959.73946759259</v>
      </c>
      <c r="E62">
        <v>0</v>
      </c>
      <c r="F62" s="110">
        <v>0</v>
      </c>
      <c r="G62">
        <v>5</v>
      </c>
      <c r="H62">
        <v>1</v>
      </c>
      <c r="I62">
        <v>5</v>
      </c>
      <c r="J62">
        <v>2</v>
      </c>
      <c r="K62">
        <v>5</v>
      </c>
      <c r="L62">
        <v>1</v>
      </c>
      <c r="M62">
        <v>3</v>
      </c>
      <c r="N62">
        <v>4</v>
      </c>
      <c r="O62">
        <v>5</v>
      </c>
      <c r="P62">
        <v>5</v>
      </c>
      <c r="Q62">
        <v>5</v>
      </c>
      <c r="R62">
        <v>6</v>
      </c>
      <c r="S62">
        <v>3</v>
      </c>
      <c r="T62">
        <v>5</v>
      </c>
      <c r="U62">
        <v>3</v>
      </c>
      <c r="V62">
        <v>5</v>
      </c>
      <c r="W62">
        <v>7</v>
      </c>
      <c r="X62">
        <v>8</v>
      </c>
      <c r="Y62">
        <v>4</v>
      </c>
      <c r="Z62">
        <v>3</v>
      </c>
      <c r="AA62">
        <v>2</v>
      </c>
      <c r="AB62">
        <v>1</v>
      </c>
      <c r="AC62">
        <v>5</v>
      </c>
      <c r="AD62">
        <v>10</v>
      </c>
      <c r="AE62">
        <v>6</v>
      </c>
      <c r="AF62">
        <v>8</v>
      </c>
      <c r="AG62">
        <v>4</v>
      </c>
      <c r="AH62">
        <v>7</v>
      </c>
      <c r="AI62">
        <v>9</v>
      </c>
      <c r="AJ62">
        <v>3</v>
      </c>
      <c r="AK62">
        <v>55</v>
      </c>
      <c r="AL62">
        <f>_xlfn.STDEV.P(Table14[[#This Row],[p1]:[p10]])</f>
        <v>1.6248076809271921</v>
      </c>
    </row>
    <row r="63" spans="1:38" x14ac:dyDescent="0.3">
      <c r="A63">
        <v>41726</v>
      </c>
      <c r="B63">
        <v>1</v>
      </c>
      <c r="C63">
        <v>2004</v>
      </c>
      <c r="D63" s="1">
        <v>45959.750659722224</v>
      </c>
      <c r="E63" t="s">
        <v>52</v>
      </c>
      <c r="F63" s="110">
        <v>2.5</v>
      </c>
      <c r="G63">
        <v>2</v>
      </c>
      <c r="H63">
        <v>2</v>
      </c>
      <c r="I63">
        <v>4</v>
      </c>
      <c r="J63">
        <v>4</v>
      </c>
      <c r="K63">
        <v>5</v>
      </c>
      <c r="L63">
        <v>1</v>
      </c>
      <c r="M63">
        <v>5</v>
      </c>
      <c r="N63">
        <v>5</v>
      </c>
      <c r="O63">
        <v>4</v>
      </c>
      <c r="P63">
        <v>4</v>
      </c>
      <c r="Q63">
        <v>6</v>
      </c>
      <c r="R63">
        <v>4</v>
      </c>
      <c r="S63">
        <v>6</v>
      </c>
      <c r="T63">
        <v>4</v>
      </c>
      <c r="U63">
        <v>3</v>
      </c>
      <c r="V63">
        <v>4</v>
      </c>
      <c r="W63">
        <v>4</v>
      </c>
      <c r="X63">
        <v>10</v>
      </c>
      <c r="Y63">
        <v>4</v>
      </c>
      <c r="Z63">
        <v>14</v>
      </c>
      <c r="AA63">
        <v>5</v>
      </c>
      <c r="AB63">
        <v>8</v>
      </c>
      <c r="AC63">
        <v>3</v>
      </c>
      <c r="AD63">
        <v>10</v>
      </c>
      <c r="AE63">
        <v>2</v>
      </c>
      <c r="AF63">
        <v>9</v>
      </c>
      <c r="AG63">
        <v>4</v>
      </c>
      <c r="AH63">
        <v>7</v>
      </c>
      <c r="AI63">
        <v>6</v>
      </c>
      <c r="AJ63">
        <v>1</v>
      </c>
      <c r="AK63">
        <v>63</v>
      </c>
      <c r="AL63">
        <f>_xlfn.STDEV.P(Table14[[#This Row],[p1]:[p10]])</f>
        <v>1.3564659966250536</v>
      </c>
    </row>
    <row r="64" spans="1:38" x14ac:dyDescent="0.3">
      <c r="A64">
        <v>41790</v>
      </c>
      <c r="B64">
        <v>1</v>
      </c>
      <c r="C64">
        <v>1963</v>
      </c>
      <c r="D64" s="1">
        <v>45959.8203125</v>
      </c>
      <c r="E64">
        <v>4</v>
      </c>
      <c r="F64" s="110">
        <v>4</v>
      </c>
      <c r="G64">
        <v>5</v>
      </c>
      <c r="H64">
        <v>3</v>
      </c>
      <c r="I64">
        <v>2</v>
      </c>
      <c r="J64">
        <v>2</v>
      </c>
      <c r="K64">
        <v>3</v>
      </c>
      <c r="L64">
        <v>1</v>
      </c>
      <c r="M64">
        <v>5</v>
      </c>
      <c r="N64">
        <v>2</v>
      </c>
      <c r="O64">
        <v>4</v>
      </c>
      <c r="P64">
        <v>1</v>
      </c>
      <c r="Q64">
        <v>41</v>
      </c>
      <c r="R64">
        <v>28</v>
      </c>
      <c r="S64">
        <v>36</v>
      </c>
      <c r="T64">
        <v>9</v>
      </c>
      <c r="U64">
        <v>25</v>
      </c>
      <c r="V64">
        <v>12</v>
      </c>
      <c r="W64">
        <v>10</v>
      </c>
      <c r="X64">
        <v>37</v>
      </c>
      <c r="Y64">
        <v>36</v>
      </c>
      <c r="Z64">
        <v>27</v>
      </c>
      <c r="AA64">
        <v>10</v>
      </c>
      <c r="AB64">
        <v>7</v>
      </c>
      <c r="AC64">
        <v>3</v>
      </c>
      <c r="AD64">
        <v>8</v>
      </c>
      <c r="AE64">
        <v>4</v>
      </c>
      <c r="AF64">
        <v>9</v>
      </c>
      <c r="AG64">
        <v>6</v>
      </c>
      <c r="AH64">
        <v>1</v>
      </c>
      <c r="AI64">
        <v>5</v>
      </c>
      <c r="AJ64">
        <v>2</v>
      </c>
      <c r="AK64">
        <v>64</v>
      </c>
      <c r="AL64">
        <f>_xlfn.STDEV.P(Table14[[#This Row],[p1]:[p10]])</f>
        <v>1.4</v>
      </c>
    </row>
    <row r="65" spans="1:38" x14ac:dyDescent="0.3">
      <c r="A65">
        <v>41819</v>
      </c>
      <c r="B65">
        <v>0</v>
      </c>
      <c r="C65">
        <v>2002</v>
      </c>
      <c r="D65" s="1">
        <v>45959.812696759262</v>
      </c>
      <c r="E65">
        <v>4</v>
      </c>
      <c r="F65" s="110">
        <v>4</v>
      </c>
      <c r="G65">
        <v>4</v>
      </c>
      <c r="H65">
        <v>4</v>
      </c>
      <c r="I65">
        <v>2</v>
      </c>
      <c r="J65">
        <v>5</v>
      </c>
      <c r="K65">
        <v>4</v>
      </c>
      <c r="L65">
        <v>4</v>
      </c>
      <c r="M65">
        <v>5</v>
      </c>
      <c r="N65">
        <v>4</v>
      </c>
      <c r="O65">
        <v>2</v>
      </c>
      <c r="P65">
        <v>5</v>
      </c>
      <c r="Q65">
        <v>7</v>
      </c>
      <c r="R65">
        <v>4</v>
      </c>
      <c r="S65">
        <v>7</v>
      </c>
      <c r="T65">
        <v>4</v>
      </c>
      <c r="U65">
        <v>7</v>
      </c>
      <c r="V65">
        <v>7</v>
      </c>
      <c r="W65">
        <v>4</v>
      </c>
      <c r="X65">
        <v>4</v>
      </c>
      <c r="Y65">
        <v>6</v>
      </c>
      <c r="Z65">
        <v>7</v>
      </c>
      <c r="AA65">
        <v>7</v>
      </c>
      <c r="AB65">
        <v>8</v>
      </c>
      <c r="AC65">
        <v>3</v>
      </c>
      <c r="AD65">
        <v>4</v>
      </c>
      <c r="AE65">
        <v>9</v>
      </c>
      <c r="AF65">
        <v>2</v>
      </c>
      <c r="AG65">
        <v>10</v>
      </c>
      <c r="AH65">
        <v>5</v>
      </c>
      <c r="AI65">
        <v>6</v>
      </c>
      <c r="AJ65">
        <v>1</v>
      </c>
      <c r="AK65">
        <v>48</v>
      </c>
      <c r="AL65">
        <f>_xlfn.STDEV.P(Table14[[#This Row],[p1]:[p10]])</f>
        <v>1.0440306508910551</v>
      </c>
    </row>
    <row r="66" spans="1:38" x14ac:dyDescent="0.3">
      <c r="A66">
        <v>41825</v>
      </c>
      <c r="B66">
        <v>0</v>
      </c>
      <c r="C66">
        <v>2003</v>
      </c>
      <c r="D66" s="1">
        <v>45959.81490740741</v>
      </c>
      <c r="E66">
        <v>2</v>
      </c>
      <c r="F66" s="110">
        <v>2</v>
      </c>
      <c r="G66">
        <v>1</v>
      </c>
      <c r="H66">
        <v>5</v>
      </c>
      <c r="I66">
        <v>5</v>
      </c>
      <c r="J66">
        <v>5</v>
      </c>
      <c r="K66">
        <v>3</v>
      </c>
      <c r="L66">
        <v>4</v>
      </c>
      <c r="M66">
        <v>5</v>
      </c>
      <c r="N66">
        <v>5</v>
      </c>
      <c r="O66">
        <v>5</v>
      </c>
      <c r="P66">
        <v>4</v>
      </c>
      <c r="Q66">
        <v>7</v>
      </c>
      <c r="R66">
        <v>6</v>
      </c>
      <c r="S66">
        <v>6</v>
      </c>
      <c r="T66">
        <v>4</v>
      </c>
      <c r="U66">
        <v>6</v>
      </c>
      <c r="V66">
        <v>5</v>
      </c>
      <c r="W66">
        <v>5</v>
      </c>
      <c r="X66">
        <v>4</v>
      </c>
      <c r="Y66">
        <v>4</v>
      </c>
      <c r="Z66">
        <v>11</v>
      </c>
      <c r="AA66">
        <v>8</v>
      </c>
      <c r="AB66">
        <v>7</v>
      </c>
      <c r="AC66">
        <v>2</v>
      </c>
      <c r="AD66">
        <v>4</v>
      </c>
      <c r="AE66">
        <v>3</v>
      </c>
      <c r="AF66">
        <v>10</v>
      </c>
      <c r="AG66">
        <v>9</v>
      </c>
      <c r="AH66">
        <v>6</v>
      </c>
      <c r="AI66">
        <v>5</v>
      </c>
      <c r="AJ66">
        <v>1</v>
      </c>
      <c r="AK66">
        <v>24</v>
      </c>
      <c r="AL66">
        <f>_xlfn.STDEV.P(Table14[[#This Row],[p1]:[p10]])</f>
        <v>1.2489995996796797</v>
      </c>
    </row>
    <row r="67" spans="1:38" x14ac:dyDescent="0.3">
      <c r="A67">
        <v>41930</v>
      </c>
      <c r="B67">
        <v>1</v>
      </c>
      <c r="C67">
        <v>2003</v>
      </c>
      <c r="D67" s="1">
        <v>45959.85832175926</v>
      </c>
      <c r="E67" t="s">
        <v>84</v>
      </c>
      <c r="F67" s="110">
        <v>1.5</v>
      </c>
      <c r="G67">
        <v>2</v>
      </c>
      <c r="H67">
        <v>5</v>
      </c>
      <c r="I67">
        <v>2</v>
      </c>
      <c r="J67">
        <v>4</v>
      </c>
      <c r="K67">
        <v>4</v>
      </c>
      <c r="L67">
        <v>3</v>
      </c>
      <c r="M67">
        <v>4</v>
      </c>
      <c r="N67">
        <v>4</v>
      </c>
      <c r="O67">
        <v>2</v>
      </c>
      <c r="P67">
        <v>4</v>
      </c>
      <c r="Q67">
        <v>9</v>
      </c>
      <c r="R67">
        <v>7</v>
      </c>
      <c r="S67">
        <v>4</v>
      </c>
      <c r="T67">
        <v>6</v>
      </c>
      <c r="U67">
        <v>5</v>
      </c>
      <c r="V67">
        <v>9</v>
      </c>
      <c r="W67">
        <v>3</v>
      </c>
      <c r="X67">
        <v>7</v>
      </c>
      <c r="Y67">
        <v>7</v>
      </c>
      <c r="Z67">
        <v>8</v>
      </c>
      <c r="AA67">
        <v>1</v>
      </c>
      <c r="AB67">
        <v>3</v>
      </c>
      <c r="AC67">
        <v>5</v>
      </c>
      <c r="AD67">
        <v>2</v>
      </c>
      <c r="AE67">
        <v>7</v>
      </c>
      <c r="AF67">
        <v>6</v>
      </c>
      <c r="AG67">
        <v>10</v>
      </c>
      <c r="AH67">
        <v>8</v>
      </c>
      <c r="AI67">
        <v>4</v>
      </c>
      <c r="AJ67">
        <v>9</v>
      </c>
      <c r="AK67">
        <v>46</v>
      </c>
      <c r="AL67">
        <f>_xlfn.STDEV.P(Table14[[#This Row],[p1]:[p10]])</f>
        <v>1.019803902718557</v>
      </c>
    </row>
    <row r="68" spans="1:38" x14ac:dyDescent="0.3">
      <c r="A68">
        <v>41949</v>
      </c>
      <c r="B68">
        <v>1</v>
      </c>
      <c r="C68">
        <v>2004</v>
      </c>
      <c r="D68" s="1">
        <v>45959.862615740742</v>
      </c>
      <c r="E68">
        <v>4</v>
      </c>
      <c r="F68" s="110">
        <v>4</v>
      </c>
      <c r="G68">
        <v>5</v>
      </c>
      <c r="H68">
        <v>4</v>
      </c>
      <c r="I68">
        <v>4</v>
      </c>
      <c r="J68">
        <v>4</v>
      </c>
      <c r="K68">
        <v>2</v>
      </c>
      <c r="L68">
        <v>2</v>
      </c>
      <c r="M68">
        <v>4</v>
      </c>
      <c r="N68">
        <v>4</v>
      </c>
      <c r="O68">
        <v>4</v>
      </c>
      <c r="P68">
        <v>5</v>
      </c>
      <c r="Q68">
        <v>3</v>
      </c>
      <c r="R68">
        <v>8</v>
      </c>
      <c r="S68">
        <v>3</v>
      </c>
      <c r="T68">
        <v>5</v>
      </c>
      <c r="U68">
        <v>4</v>
      </c>
      <c r="V68">
        <v>3</v>
      </c>
      <c r="W68">
        <v>4</v>
      </c>
      <c r="X68">
        <v>4</v>
      </c>
      <c r="Y68">
        <v>4</v>
      </c>
      <c r="Z68">
        <v>4</v>
      </c>
      <c r="AA68">
        <v>10</v>
      </c>
      <c r="AB68">
        <v>1</v>
      </c>
      <c r="AC68">
        <v>3</v>
      </c>
      <c r="AD68">
        <v>6</v>
      </c>
      <c r="AE68">
        <v>2</v>
      </c>
      <c r="AF68">
        <v>9</v>
      </c>
      <c r="AG68">
        <v>8</v>
      </c>
      <c r="AH68">
        <v>5</v>
      </c>
      <c r="AI68">
        <v>7</v>
      </c>
      <c r="AJ68">
        <v>4</v>
      </c>
      <c r="AK68">
        <v>64</v>
      </c>
      <c r="AL68">
        <f>_xlfn.STDEV.P(Table14[[#This Row],[p1]:[p10]])</f>
        <v>0.9797958971132712</v>
      </c>
    </row>
    <row r="69" spans="1:38" x14ac:dyDescent="0.3">
      <c r="A69">
        <v>41978</v>
      </c>
      <c r="B69">
        <v>0</v>
      </c>
      <c r="C69">
        <v>1996</v>
      </c>
      <c r="D69" s="1">
        <v>45959.876504629632</v>
      </c>
      <c r="E69" t="s">
        <v>31</v>
      </c>
      <c r="F69" s="110">
        <v>2</v>
      </c>
      <c r="G69">
        <v>3</v>
      </c>
      <c r="H69">
        <v>1</v>
      </c>
      <c r="I69">
        <v>4</v>
      </c>
      <c r="J69">
        <v>3</v>
      </c>
      <c r="K69">
        <v>5</v>
      </c>
      <c r="L69">
        <v>3</v>
      </c>
      <c r="M69">
        <v>3</v>
      </c>
      <c r="N69">
        <v>1</v>
      </c>
      <c r="O69">
        <v>3</v>
      </c>
      <c r="P69">
        <v>5</v>
      </c>
      <c r="Q69">
        <v>6</v>
      </c>
      <c r="R69">
        <v>6</v>
      </c>
      <c r="S69">
        <v>6</v>
      </c>
      <c r="T69">
        <v>4</v>
      </c>
      <c r="U69">
        <v>2</v>
      </c>
      <c r="V69">
        <v>3</v>
      </c>
      <c r="W69">
        <v>7</v>
      </c>
      <c r="X69">
        <v>4</v>
      </c>
      <c r="Y69">
        <v>4</v>
      </c>
      <c r="Z69">
        <v>5</v>
      </c>
      <c r="AA69">
        <v>6</v>
      </c>
      <c r="AB69">
        <v>5</v>
      </c>
      <c r="AC69">
        <v>8</v>
      </c>
      <c r="AD69">
        <v>7</v>
      </c>
      <c r="AE69">
        <v>3</v>
      </c>
      <c r="AF69">
        <v>10</v>
      </c>
      <c r="AG69">
        <v>2</v>
      </c>
      <c r="AH69">
        <v>4</v>
      </c>
      <c r="AI69">
        <v>9</v>
      </c>
      <c r="AJ69">
        <v>1</v>
      </c>
      <c r="AK69">
        <v>84</v>
      </c>
      <c r="AL69">
        <f>_xlfn.STDEV.P(Table14[[#This Row],[p1]:[p10]])</f>
        <v>1.3</v>
      </c>
    </row>
    <row r="70" spans="1:38" x14ac:dyDescent="0.3">
      <c r="A70">
        <v>42044</v>
      </c>
      <c r="B70">
        <v>0</v>
      </c>
      <c r="C70">
        <v>2001</v>
      </c>
      <c r="D70" s="1">
        <v>45959.90121527778</v>
      </c>
      <c r="E70">
        <v>4</v>
      </c>
      <c r="F70" s="110">
        <v>4</v>
      </c>
      <c r="G70">
        <v>4</v>
      </c>
      <c r="H70">
        <v>2</v>
      </c>
      <c r="I70">
        <v>4</v>
      </c>
      <c r="J70">
        <v>4</v>
      </c>
      <c r="K70">
        <v>4</v>
      </c>
      <c r="L70">
        <v>2</v>
      </c>
      <c r="M70">
        <v>4</v>
      </c>
      <c r="N70">
        <v>2</v>
      </c>
      <c r="O70">
        <v>3</v>
      </c>
      <c r="P70">
        <v>4</v>
      </c>
      <c r="Q70">
        <v>6</v>
      </c>
      <c r="R70">
        <v>3</v>
      </c>
      <c r="S70">
        <v>6</v>
      </c>
      <c r="T70">
        <v>3</v>
      </c>
      <c r="U70">
        <v>1</v>
      </c>
      <c r="V70">
        <v>4</v>
      </c>
      <c r="W70">
        <v>4</v>
      </c>
      <c r="X70">
        <v>3</v>
      </c>
      <c r="Y70">
        <v>3</v>
      </c>
      <c r="Z70">
        <v>2</v>
      </c>
      <c r="AA70">
        <v>6</v>
      </c>
      <c r="AB70">
        <v>7</v>
      </c>
      <c r="AC70">
        <v>9</v>
      </c>
      <c r="AD70">
        <v>4</v>
      </c>
      <c r="AE70">
        <v>8</v>
      </c>
      <c r="AF70">
        <v>3</v>
      </c>
      <c r="AG70">
        <v>1</v>
      </c>
      <c r="AH70">
        <v>5</v>
      </c>
      <c r="AI70">
        <v>2</v>
      </c>
      <c r="AJ70">
        <v>10</v>
      </c>
      <c r="AK70">
        <v>55</v>
      </c>
      <c r="AL70">
        <f>_xlfn.STDEV.P(Table14[[#This Row],[p1]:[p10]])</f>
        <v>0.9</v>
      </c>
    </row>
    <row r="71" spans="1:38" x14ac:dyDescent="0.3">
      <c r="A71">
        <v>42045</v>
      </c>
      <c r="B71">
        <v>0</v>
      </c>
      <c r="C71">
        <v>2005</v>
      </c>
      <c r="D71" s="1">
        <v>45959.901574074072</v>
      </c>
      <c r="E71" t="s">
        <v>75</v>
      </c>
      <c r="F71" s="110">
        <v>3</v>
      </c>
      <c r="G71">
        <v>3</v>
      </c>
      <c r="H71">
        <v>4</v>
      </c>
      <c r="I71">
        <v>4</v>
      </c>
      <c r="J71">
        <v>4</v>
      </c>
      <c r="K71">
        <v>5</v>
      </c>
      <c r="L71">
        <v>2</v>
      </c>
      <c r="M71">
        <v>5</v>
      </c>
      <c r="N71">
        <v>2</v>
      </c>
      <c r="O71">
        <v>4</v>
      </c>
      <c r="P71">
        <v>4</v>
      </c>
      <c r="Q71">
        <v>7</v>
      </c>
      <c r="R71">
        <v>7</v>
      </c>
      <c r="S71">
        <v>14</v>
      </c>
      <c r="T71">
        <v>3</v>
      </c>
      <c r="U71">
        <v>5</v>
      </c>
      <c r="V71">
        <v>16</v>
      </c>
      <c r="W71">
        <v>12</v>
      </c>
      <c r="X71">
        <v>11</v>
      </c>
      <c r="Y71">
        <v>5</v>
      </c>
      <c r="Z71">
        <v>17</v>
      </c>
      <c r="AA71">
        <v>4</v>
      </c>
      <c r="AB71">
        <v>5</v>
      </c>
      <c r="AC71">
        <v>1</v>
      </c>
      <c r="AD71">
        <v>7</v>
      </c>
      <c r="AE71">
        <v>2</v>
      </c>
      <c r="AF71">
        <v>8</v>
      </c>
      <c r="AG71">
        <v>6</v>
      </c>
      <c r="AH71">
        <v>9</v>
      </c>
      <c r="AI71">
        <v>10</v>
      </c>
      <c r="AJ71">
        <v>3</v>
      </c>
      <c r="AK71">
        <v>50</v>
      </c>
      <c r="AL71">
        <f>_xlfn.STDEV.P(Table14[[#This Row],[p1]:[p10]])</f>
        <v>1.004987562112089</v>
      </c>
    </row>
    <row r="72" spans="1:38" x14ac:dyDescent="0.3">
      <c r="A72">
        <v>42062</v>
      </c>
      <c r="B72">
        <v>0</v>
      </c>
      <c r="C72">
        <v>2001</v>
      </c>
      <c r="D72" s="1">
        <v>45959.914305555554</v>
      </c>
      <c r="E72">
        <v>2</v>
      </c>
      <c r="F72" s="110">
        <v>2</v>
      </c>
      <c r="G72">
        <v>2</v>
      </c>
      <c r="H72">
        <v>4</v>
      </c>
      <c r="I72">
        <v>3</v>
      </c>
      <c r="J72">
        <v>4</v>
      </c>
      <c r="K72">
        <v>1</v>
      </c>
      <c r="L72">
        <v>4</v>
      </c>
      <c r="M72">
        <v>5</v>
      </c>
      <c r="N72">
        <v>1</v>
      </c>
      <c r="O72">
        <v>5</v>
      </c>
      <c r="P72">
        <v>2</v>
      </c>
      <c r="Q72">
        <v>3</v>
      </c>
      <c r="R72">
        <v>6</v>
      </c>
      <c r="S72">
        <v>6</v>
      </c>
      <c r="T72">
        <v>4</v>
      </c>
      <c r="U72">
        <v>4</v>
      </c>
      <c r="V72">
        <v>3</v>
      </c>
      <c r="W72">
        <v>3</v>
      </c>
      <c r="X72">
        <v>13</v>
      </c>
      <c r="Y72">
        <v>4</v>
      </c>
      <c r="Z72">
        <v>4</v>
      </c>
      <c r="AA72">
        <v>5</v>
      </c>
      <c r="AB72">
        <v>1</v>
      </c>
      <c r="AC72">
        <v>6</v>
      </c>
      <c r="AD72">
        <v>9</v>
      </c>
      <c r="AE72">
        <v>7</v>
      </c>
      <c r="AF72">
        <v>3</v>
      </c>
      <c r="AG72">
        <v>4</v>
      </c>
      <c r="AH72">
        <v>10</v>
      </c>
      <c r="AI72">
        <v>2</v>
      </c>
      <c r="AJ72">
        <v>8</v>
      </c>
      <c r="AK72">
        <v>95</v>
      </c>
      <c r="AL72">
        <f>_xlfn.STDEV.P(Table14[[#This Row],[p1]:[p10]])</f>
        <v>1.4456832294800961</v>
      </c>
    </row>
    <row r="73" spans="1:38" x14ac:dyDescent="0.3">
      <c r="A73">
        <v>42063</v>
      </c>
      <c r="B73">
        <v>0</v>
      </c>
      <c r="C73">
        <v>2003</v>
      </c>
      <c r="D73" s="1">
        <v>45959.909571759257</v>
      </c>
      <c r="E73">
        <v>3</v>
      </c>
      <c r="F73" s="110">
        <v>3</v>
      </c>
      <c r="G73">
        <v>2</v>
      </c>
      <c r="H73">
        <v>4</v>
      </c>
      <c r="I73">
        <v>4</v>
      </c>
      <c r="J73">
        <v>4</v>
      </c>
      <c r="K73">
        <v>4</v>
      </c>
      <c r="L73">
        <v>4</v>
      </c>
      <c r="M73">
        <v>4</v>
      </c>
      <c r="N73">
        <v>2</v>
      </c>
      <c r="O73">
        <v>4</v>
      </c>
      <c r="P73">
        <v>5</v>
      </c>
      <c r="Q73">
        <v>4</v>
      </c>
      <c r="R73">
        <v>3</v>
      </c>
      <c r="S73">
        <v>3</v>
      </c>
      <c r="T73">
        <v>16</v>
      </c>
      <c r="U73">
        <v>7</v>
      </c>
      <c r="V73">
        <v>2</v>
      </c>
      <c r="W73">
        <v>3</v>
      </c>
      <c r="X73">
        <v>5</v>
      </c>
      <c r="Y73">
        <v>3</v>
      </c>
      <c r="Z73">
        <v>5</v>
      </c>
      <c r="AA73">
        <v>2</v>
      </c>
      <c r="AB73">
        <v>10</v>
      </c>
      <c r="AC73">
        <v>7</v>
      </c>
      <c r="AD73">
        <v>9</v>
      </c>
      <c r="AE73">
        <v>1</v>
      </c>
      <c r="AF73">
        <v>4</v>
      </c>
      <c r="AG73">
        <v>3</v>
      </c>
      <c r="AH73">
        <v>8</v>
      </c>
      <c r="AI73">
        <v>6</v>
      </c>
      <c r="AJ73">
        <v>5</v>
      </c>
      <c r="AK73">
        <v>57</v>
      </c>
      <c r="AL73">
        <f>_xlfn.STDEV.P(Table14[[#This Row],[p1]:[p10]])</f>
        <v>0.9</v>
      </c>
    </row>
    <row r="74" spans="1:38" x14ac:dyDescent="0.3">
      <c r="A74">
        <v>42105</v>
      </c>
      <c r="B74">
        <v>0</v>
      </c>
      <c r="C74">
        <v>2002</v>
      </c>
      <c r="D74" s="1">
        <v>45959.937280092592</v>
      </c>
      <c r="E74" t="s">
        <v>48</v>
      </c>
      <c r="F74" s="110">
        <v>2.5</v>
      </c>
      <c r="G74">
        <v>1</v>
      </c>
      <c r="H74">
        <v>4</v>
      </c>
      <c r="I74">
        <v>2</v>
      </c>
      <c r="J74">
        <v>4</v>
      </c>
      <c r="K74">
        <v>4</v>
      </c>
      <c r="L74">
        <v>2</v>
      </c>
      <c r="M74">
        <v>5</v>
      </c>
      <c r="N74">
        <v>2</v>
      </c>
      <c r="O74">
        <v>1</v>
      </c>
      <c r="P74">
        <v>1</v>
      </c>
      <c r="Q74">
        <v>4</v>
      </c>
      <c r="R74">
        <v>6</v>
      </c>
      <c r="S74">
        <v>4</v>
      </c>
      <c r="T74">
        <v>3</v>
      </c>
      <c r="U74">
        <v>4</v>
      </c>
      <c r="V74">
        <v>11</v>
      </c>
      <c r="W74">
        <v>5</v>
      </c>
      <c r="X74">
        <v>7</v>
      </c>
      <c r="Y74">
        <v>3</v>
      </c>
      <c r="Z74">
        <v>5</v>
      </c>
      <c r="AA74">
        <v>4</v>
      </c>
      <c r="AB74">
        <v>1</v>
      </c>
      <c r="AC74">
        <v>7</v>
      </c>
      <c r="AD74">
        <v>2</v>
      </c>
      <c r="AE74">
        <v>10</v>
      </c>
      <c r="AF74">
        <v>9</v>
      </c>
      <c r="AG74">
        <v>3</v>
      </c>
      <c r="AH74">
        <v>6</v>
      </c>
      <c r="AI74">
        <v>5</v>
      </c>
      <c r="AJ74">
        <v>8</v>
      </c>
      <c r="AK74">
        <v>65</v>
      </c>
      <c r="AL74">
        <f>_xlfn.STDEV.P(Table14[[#This Row],[p1]:[p10]])</f>
        <v>1.42828568570857</v>
      </c>
    </row>
    <row r="75" spans="1:38" x14ac:dyDescent="0.3">
      <c r="A75">
        <v>42110</v>
      </c>
      <c r="B75">
        <v>0</v>
      </c>
      <c r="C75">
        <v>1972</v>
      </c>
      <c r="D75" s="1">
        <v>45959.941793981481</v>
      </c>
      <c r="E75" t="s">
        <v>88</v>
      </c>
      <c r="F75" s="110">
        <v>0</v>
      </c>
      <c r="G75">
        <v>5</v>
      </c>
      <c r="H75">
        <v>1</v>
      </c>
      <c r="I75">
        <v>4</v>
      </c>
      <c r="J75">
        <v>1</v>
      </c>
      <c r="K75">
        <v>5</v>
      </c>
      <c r="L75">
        <v>1</v>
      </c>
      <c r="M75">
        <v>5</v>
      </c>
      <c r="N75">
        <v>5</v>
      </c>
      <c r="O75">
        <v>4</v>
      </c>
      <c r="P75">
        <v>3</v>
      </c>
      <c r="Q75">
        <v>6</v>
      </c>
      <c r="R75">
        <v>23</v>
      </c>
      <c r="S75">
        <v>11</v>
      </c>
      <c r="T75">
        <v>5</v>
      </c>
      <c r="U75">
        <v>3</v>
      </c>
      <c r="V75">
        <v>6</v>
      </c>
      <c r="W75">
        <v>7</v>
      </c>
      <c r="X75">
        <v>5</v>
      </c>
      <c r="Y75">
        <v>10</v>
      </c>
      <c r="Z75">
        <v>6</v>
      </c>
      <c r="AA75">
        <v>3</v>
      </c>
      <c r="AB75">
        <v>6</v>
      </c>
      <c r="AC75">
        <v>8</v>
      </c>
      <c r="AD75">
        <v>7</v>
      </c>
      <c r="AE75">
        <v>4</v>
      </c>
      <c r="AF75">
        <v>5</v>
      </c>
      <c r="AG75">
        <v>1</v>
      </c>
      <c r="AH75">
        <v>2</v>
      </c>
      <c r="AI75">
        <v>10</v>
      </c>
      <c r="AJ75">
        <v>9</v>
      </c>
      <c r="AK75">
        <v>39</v>
      </c>
      <c r="AL75">
        <f>_xlfn.STDEV.P(Table14[[#This Row],[p1]:[p10]])</f>
        <v>1.6852299546352716</v>
      </c>
    </row>
    <row r="76" spans="1:38" x14ac:dyDescent="0.3">
      <c r="A76">
        <v>42111</v>
      </c>
      <c r="B76">
        <v>0</v>
      </c>
      <c r="C76">
        <v>1999</v>
      </c>
      <c r="D76" s="1">
        <v>45959.932013888887</v>
      </c>
      <c r="E76" t="s">
        <v>28</v>
      </c>
      <c r="F76" s="110"/>
      <c r="G76">
        <v>2</v>
      </c>
      <c r="H76">
        <v>4</v>
      </c>
      <c r="I76">
        <v>1</v>
      </c>
      <c r="J76">
        <v>5</v>
      </c>
      <c r="K76">
        <v>4</v>
      </c>
      <c r="L76">
        <v>2</v>
      </c>
      <c r="M76">
        <v>3</v>
      </c>
      <c r="N76">
        <v>4</v>
      </c>
      <c r="O76">
        <v>1</v>
      </c>
      <c r="P76">
        <v>4</v>
      </c>
      <c r="Q76">
        <v>8</v>
      </c>
      <c r="R76">
        <v>7</v>
      </c>
      <c r="S76">
        <v>5</v>
      </c>
      <c r="T76">
        <v>4</v>
      </c>
      <c r="U76">
        <v>8</v>
      </c>
      <c r="V76">
        <v>6</v>
      </c>
      <c r="W76">
        <v>5</v>
      </c>
      <c r="X76">
        <v>11</v>
      </c>
      <c r="Y76">
        <v>5</v>
      </c>
      <c r="Z76">
        <v>4</v>
      </c>
      <c r="AA76">
        <v>9</v>
      </c>
      <c r="AB76">
        <v>7</v>
      </c>
      <c r="AC76">
        <v>3</v>
      </c>
      <c r="AD76">
        <v>2</v>
      </c>
      <c r="AE76">
        <v>4</v>
      </c>
      <c r="AF76">
        <v>8</v>
      </c>
      <c r="AG76">
        <v>10</v>
      </c>
      <c r="AH76">
        <v>5</v>
      </c>
      <c r="AI76">
        <v>1</v>
      </c>
      <c r="AJ76">
        <v>6</v>
      </c>
      <c r="AK76">
        <v>38</v>
      </c>
      <c r="AL76">
        <f>_xlfn.STDEV.P(Table14[[#This Row],[p1]:[p10]])</f>
        <v>1.3416407864998738</v>
      </c>
    </row>
    <row r="77" spans="1:38" x14ac:dyDescent="0.3">
      <c r="A77">
        <v>42156</v>
      </c>
      <c r="B77">
        <v>1</v>
      </c>
      <c r="C77">
        <v>1999</v>
      </c>
      <c r="D77" s="1">
        <v>45959.980162037034</v>
      </c>
      <c r="E77" t="s">
        <v>28</v>
      </c>
      <c r="F77" s="110"/>
      <c r="G77">
        <v>2</v>
      </c>
      <c r="H77">
        <v>2</v>
      </c>
      <c r="I77">
        <v>4</v>
      </c>
      <c r="J77">
        <v>4</v>
      </c>
      <c r="K77">
        <v>5</v>
      </c>
      <c r="L77">
        <v>2</v>
      </c>
      <c r="M77">
        <v>4</v>
      </c>
      <c r="N77">
        <v>2</v>
      </c>
      <c r="O77">
        <v>4</v>
      </c>
      <c r="P77">
        <v>2</v>
      </c>
      <c r="Q77">
        <v>3</v>
      </c>
      <c r="R77">
        <v>13</v>
      </c>
      <c r="S77">
        <v>4</v>
      </c>
      <c r="T77">
        <v>4</v>
      </c>
      <c r="U77">
        <v>6</v>
      </c>
      <c r="V77">
        <v>9</v>
      </c>
      <c r="W77">
        <v>2</v>
      </c>
      <c r="X77">
        <v>6</v>
      </c>
      <c r="Y77">
        <v>4</v>
      </c>
      <c r="Z77">
        <v>6</v>
      </c>
      <c r="AA77">
        <v>10</v>
      </c>
      <c r="AB77">
        <v>5</v>
      </c>
      <c r="AC77">
        <v>9</v>
      </c>
      <c r="AD77">
        <v>7</v>
      </c>
      <c r="AE77">
        <v>1</v>
      </c>
      <c r="AF77">
        <v>3</v>
      </c>
      <c r="AG77">
        <v>4</v>
      </c>
      <c r="AH77">
        <v>8</v>
      </c>
      <c r="AI77">
        <v>6</v>
      </c>
      <c r="AJ77">
        <v>2</v>
      </c>
      <c r="AK77">
        <v>50</v>
      </c>
      <c r="AL77">
        <f>_xlfn.STDEV.P(Table14[[#This Row],[p1]:[p10]])</f>
        <v>1.1357816691600546</v>
      </c>
    </row>
    <row r="78" spans="1:38" x14ac:dyDescent="0.3">
      <c r="A78">
        <v>42162</v>
      </c>
      <c r="B78">
        <v>0</v>
      </c>
      <c r="C78">
        <v>1999</v>
      </c>
      <c r="D78" s="1">
        <v>45960.022291666668</v>
      </c>
      <c r="E78">
        <v>1</v>
      </c>
      <c r="F78" s="110">
        <v>1</v>
      </c>
      <c r="G78">
        <v>4</v>
      </c>
      <c r="H78">
        <v>2</v>
      </c>
      <c r="I78">
        <v>2</v>
      </c>
      <c r="J78">
        <v>4</v>
      </c>
      <c r="K78">
        <v>5</v>
      </c>
      <c r="L78">
        <v>4</v>
      </c>
      <c r="M78">
        <v>3</v>
      </c>
      <c r="N78">
        <v>4</v>
      </c>
      <c r="O78">
        <v>5</v>
      </c>
      <c r="P78">
        <v>5</v>
      </c>
      <c r="Q78">
        <v>6</v>
      </c>
      <c r="R78">
        <v>6</v>
      </c>
      <c r="S78">
        <v>9</v>
      </c>
      <c r="T78">
        <v>3</v>
      </c>
      <c r="U78">
        <v>3</v>
      </c>
      <c r="V78">
        <v>5</v>
      </c>
      <c r="W78">
        <v>8</v>
      </c>
      <c r="X78">
        <v>4</v>
      </c>
      <c r="Y78">
        <v>2</v>
      </c>
      <c r="Z78">
        <v>4</v>
      </c>
      <c r="AA78">
        <v>7</v>
      </c>
      <c r="AB78">
        <v>3</v>
      </c>
      <c r="AC78">
        <v>6</v>
      </c>
      <c r="AD78">
        <v>2</v>
      </c>
      <c r="AE78">
        <v>5</v>
      </c>
      <c r="AF78">
        <v>9</v>
      </c>
      <c r="AG78">
        <v>1</v>
      </c>
      <c r="AH78">
        <v>8</v>
      </c>
      <c r="AI78">
        <v>10</v>
      </c>
      <c r="AJ78">
        <v>4</v>
      </c>
      <c r="AK78">
        <v>81</v>
      </c>
      <c r="AL78">
        <f>_xlfn.STDEV.P(Table14[[#This Row],[p1]:[p10]])</f>
        <v>1.0770329614269007</v>
      </c>
    </row>
    <row r="79" spans="1:38" x14ac:dyDescent="0.3">
      <c r="A79">
        <v>42171</v>
      </c>
      <c r="B79">
        <v>0</v>
      </c>
      <c r="C79">
        <v>2001</v>
      </c>
      <c r="D79" s="1">
        <v>45960.020115740743</v>
      </c>
      <c r="E79" t="s">
        <v>28</v>
      </c>
      <c r="F79" s="110"/>
      <c r="G79">
        <v>1</v>
      </c>
      <c r="H79">
        <v>2</v>
      </c>
      <c r="I79">
        <v>1</v>
      </c>
      <c r="J79">
        <v>4</v>
      </c>
      <c r="K79">
        <v>4</v>
      </c>
      <c r="L79">
        <v>2</v>
      </c>
      <c r="M79">
        <v>3</v>
      </c>
      <c r="N79">
        <v>3</v>
      </c>
      <c r="O79">
        <v>1</v>
      </c>
      <c r="P79">
        <v>1</v>
      </c>
      <c r="Q79">
        <v>3</v>
      </c>
      <c r="R79">
        <v>5</v>
      </c>
      <c r="S79">
        <v>2</v>
      </c>
      <c r="T79">
        <v>3</v>
      </c>
      <c r="U79">
        <v>4</v>
      </c>
      <c r="V79">
        <v>6</v>
      </c>
      <c r="W79">
        <v>3</v>
      </c>
      <c r="X79">
        <v>4</v>
      </c>
      <c r="Y79">
        <v>6</v>
      </c>
      <c r="Z79">
        <v>4</v>
      </c>
      <c r="AA79">
        <v>9</v>
      </c>
      <c r="AB79">
        <v>6</v>
      </c>
      <c r="AC79">
        <v>2</v>
      </c>
      <c r="AD79">
        <v>10</v>
      </c>
      <c r="AE79">
        <v>5</v>
      </c>
      <c r="AF79">
        <v>4</v>
      </c>
      <c r="AG79">
        <v>8</v>
      </c>
      <c r="AH79">
        <v>7</v>
      </c>
      <c r="AI79">
        <v>1</v>
      </c>
      <c r="AJ79">
        <v>3</v>
      </c>
      <c r="AK79">
        <v>20</v>
      </c>
      <c r="AL79">
        <f>_xlfn.STDEV.P(Table14[[#This Row],[p1]:[p10]])</f>
        <v>1.1661903789690602</v>
      </c>
    </row>
    <row r="80" spans="1:38" x14ac:dyDescent="0.3">
      <c r="A80">
        <v>42176</v>
      </c>
      <c r="B80">
        <v>1</v>
      </c>
      <c r="C80">
        <v>2000</v>
      </c>
      <c r="D80" s="1">
        <v>45960.037951388891</v>
      </c>
      <c r="E80">
        <v>1</v>
      </c>
      <c r="F80" s="110">
        <v>1</v>
      </c>
      <c r="G80">
        <v>1</v>
      </c>
      <c r="H80">
        <v>2</v>
      </c>
      <c r="I80">
        <v>3</v>
      </c>
      <c r="J80">
        <v>4</v>
      </c>
      <c r="K80">
        <v>4</v>
      </c>
      <c r="L80">
        <v>2</v>
      </c>
      <c r="M80">
        <v>4</v>
      </c>
      <c r="N80">
        <v>4</v>
      </c>
      <c r="O80">
        <v>3</v>
      </c>
      <c r="P80">
        <v>5</v>
      </c>
      <c r="Q80">
        <v>5</v>
      </c>
      <c r="R80">
        <v>5</v>
      </c>
      <c r="S80">
        <v>18</v>
      </c>
      <c r="T80">
        <v>4</v>
      </c>
      <c r="U80">
        <v>4</v>
      </c>
      <c r="V80">
        <v>4</v>
      </c>
      <c r="W80">
        <v>4</v>
      </c>
      <c r="X80">
        <v>6</v>
      </c>
      <c r="Y80">
        <v>8</v>
      </c>
      <c r="Z80">
        <v>11</v>
      </c>
      <c r="AA80">
        <v>9</v>
      </c>
      <c r="AB80">
        <v>7</v>
      </c>
      <c r="AC80">
        <v>3</v>
      </c>
      <c r="AD80">
        <v>4</v>
      </c>
      <c r="AE80">
        <v>8</v>
      </c>
      <c r="AF80">
        <v>6</v>
      </c>
      <c r="AG80">
        <v>2</v>
      </c>
      <c r="AH80">
        <v>5</v>
      </c>
      <c r="AI80">
        <v>1</v>
      </c>
      <c r="AJ80">
        <v>10</v>
      </c>
      <c r="AK80">
        <v>66</v>
      </c>
      <c r="AL80">
        <f>_xlfn.STDEV.P(Table14[[#This Row],[p1]:[p10]])</f>
        <v>1.1661903789690602</v>
      </c>
    </row>
    <row r="81" spans="1:38" x14ac:dyDescent="0.3">
      <c r="A81">
        <v>42185</v>
      </c>
      <c r="B81">
        <v>0</v>
      </c>
      <c r="C81">
        <v>2005</v>
      </c>
      <c r="D81" s="1">
        <v>45960.042037037034</v>
      </c>
      <c r="E81" t="s">
        <v>50</v>
      </c>
      <c r="F81" s="110"/>
      <c r="G81">
        <v>4</v>
      </c>
      <c r="H81">
        <v>3</v>
      </c>
      <c r="I81">
        <v>2</v>
      </c>
      <c r="J81">
        <v>4</v>
      </c>
      <c r="K81">
        <v>5</v>
      </c>
      <c r="L81">
        <v>4</v>
      </c>
      <c r="M81">
        <v>4</v>
      </c>
      <c r="N81">
        <v>3</v>
      </c>
      <c r="O81">
        <v>3</v>
      </c>
      <c r="P81">
        <v>4</v>
      </c>
      <c r="Q81">
        <v>6</v>
      </c>
      <c r="R81">
        <v>4</v>
      </c>
      <c r="S81">
        <v>6</v>
      </c>
      <c r="T81">
        <v>5</v>
      </c>
      <c r="U81">
        <v>4</v>
      </c>
      <c r="V81">
        <v>7</v>
      </c>
      <c r="W81">
        <v>3</v>
      </c>
      <c r="X81">
        <v>8</v>
      </c>
      <c r="Y81">
        <v>7</v>
      </c>
      <c r="Z81">
        <v>6</v>
      </c>
      <c r="AA81">
        <v>3</v>
      </c>
      <c r="AB81">
        <v>2</v>
      </c>
      <c r="AC81">
        <v>9</v>
      </c>
      <c r="AD81">
        <v>1</v>
      </c>
      <c r="AE81">
        <v>8</v>
      </c>
      <c r="AF81">
        <v>4</v>
      </c>
      <c r="AG81">
        <v>5</v>
      </c>
      <c r="AH81">
        <v>10</v>
      </c>
      <c r="AI81">
        <v>6</v>
      </c>
      <c r="AJ81">
        <v>7</v>
      </c>
      <c r="AK81">
        <v>64</v>
      </c>
      <c r="AL81">
        <f>_xlfn.STDEV.P(Table14[[#This Row],[p1]:[p10]])</f>
        <v>0.8</v>
      </c>
    </row>
    <row r="82" spans="1:38" x14ac:dyDescent="0.3">
      <c r="A82">
        <v>42216</v>
      </c>
      <c r="B82">
        <v>0</v>
      </c>
      <c r="C82">
        <v>1999</v>
      </c>
      <c r="D82" s="1">
        <v>45960.299016203702</v>
      </c>
      <c r="E82" t="s">
        <v>28</v>
      </c>
      <c r="F82" s="110"/>
      <c r="G82">
        <v>1</v>
      </c>
      <c r="H82">
        <v>2</v>
      </c>
      <c r="I82">
        <v>1</v>
      </c>
      <c r="J82">
        <v>1</v>
      </c>
      <c r="K82">
        <v>5</v>
      </c>
      <c r="L82">
        <v>1</v>
      </c>
      <c r="M82">
        <v>4</v>
      </c>
      <c r="N82">
        <v>3</v>
      </c>
      <c r="O82">
        <v>1</v>
      </c>
      <c r="P82">
        <v>4</v>
      </c>
      <c r="Q82">
        <v>2</v>
      </c>
      <c r="R82">
        <v>3</v>
      </c>
      <c r="S82">
        <v>4</v>
      </c>
      <c r="T82">
        <v>2</v>
      </c>
      <c r="U82">
        <v>3</v>
      </c>
      <c r="V82">
        <v>2</v>
      </c>
      <c r="W82">
        <v>3</v>
      </c>
      <c r="X82">
        <v>3</v>
      </c>
      <c r="Y82">
        <v>2</v>
      </c>
      <c r="Z82">
        <v>2</v>
      </c>
      <c r="AA82">
        <v>3</v>
      </c>
      <c r="AB82">
        <v>6</v>
      </c>
      <c r="AC82">
        <v>1</v>
      </c>
      <c r="AD82">
        <v>5</v>
      </c>
      <c r="AE82">
        <v>4</v>
      </c>
      <c r="AF82">
        <v>10</v>
      </c>
      <c r="AG82">
        <v>9</v>
      </c>
      <c r="AH82">
        <v>8</v>
      </c>
      <c r="AI82">
        <v>7</v>
      </c>
      <c r="AJ82">
        <v>2</v>
      </c>
      <c r="AK82">
        <v>60</v>
      </c>
      <c r="AL82">
        <f>_xlfn.STDEV.P(Table14[[#This Row],[p1]:[p10]])</f>
        <v>1.4866068747318506</v>
      </c>
    </row>
    <row r="83" spans="1:38" x14ac:dyDescent="0.3">
      <c r="A83">
        <v>42217</v>
      </c>
      <c r="B83">
        <v>0</v>
      </c>
      <c r="C83">
        <v>1977</v>
      </c>
      <c r="D83" s="1">
        <v>45960.300451388888</v>
      </c>
      <c r="E83">
        <v>2</v>
      </c>
      <c r="F83" s="110">
        <v>2</v>
      </c>
      <c r="G83">
        <v>5</v>
      </c>
      <c r="H83">
        <v>2</v>
      </c>
      <c r="I83">
        <v>4</v>
      </c>
      <c r="J83">
        <v>4</v>
      </c>
      <c r="K83">
        <v>4</v>
      </c>
      <c r="L83">
        <v>2</v>
      </c>
      <c r="M83">
        <v>5</v>
      </c>
      <c r="N83">
        <v>3</v>
      </c>
      <c r="O83">
        <v>5</v>
      </c>
      <c r="P83">
        <v>3</v>
      </c>
      <c r="Q83">
        <v>8</v>
      </c>
      <c r="R83">
        <v>6</v>
      </c>
      <c r="S83">
        <v>6</v>
      </c>
      <c r="T83">
        <v>8</v>
      </c>
      <c r="U83">
        <v>2</v>
      </c>
      <c r="V83">
        <v>4</v>
      </c>
      <c r="W83">
        <v>3</v>
      </c>
      <c r="X83">
        <v>5</v>
      </c>
      <c r="Y83">
        <v>4</v>
      </c>
      <c r="Z83">
        <v>10</v>
      </c>
      <c r="AA83">
        <v>4</v>
      </c>
      <c r="AB83">
        <v>6</v>
      </c>
      <c r="AC83">
        <v>1</v>
      </c>
      <c r="AD83">
        <v>2</v>
      </c>
      <c r="AE83">
        <v>3</v>
      </c>
      <c r="AF83">
        <v>7</v>
      </c>
      <c r="AG83">
        <v>10</v>
      </c>
      <c r="AH83">
        <v>8</v>
      </c>
      <c r="AI83">
        <v>9</v>
      </c>
      <c r="AJ83">
        <v>5</v>
      </c>
      <c r="AK83">
        <v>41</v>
      </c>
      <c r="AL83">
        <f>_xlfn.STDEV.P(Table14[[#This Row],[p1]:[p10]])</f>
        <v>1.1000000000000001</v>
      </c>
    </row>
    <row r="84" spans="1:38" x14ac:dyDescent="0.3">
      <c r="A84">
        <v>42220</v>
      </c>
      <c r="B84">
        <v>0</v>
      </c>
      <c r="C84">
        <v>2003</v>
      </c>
      <c r="D84" s="1">
        <v>45969.527696759258</v>
      </c>
      <c r="E84" t="s">
        <v>28</v>
      </c>
      <c r="F84" s="110"/>
      <c r="G84">
        <v>4</v>
      </c>
      <c r="H84">
        <v>4</v>
      </c>
      <c r="I84">
        <v>4</v>
      </c>
      <c r="J84">
        <v>5</v>
      </c>
      <c r="K84">
        <v>5</v>
      </c>
      <c r="L84">
        <v>4</v>
      </c>
      <c r="M84">
        <v>5</v>
      </c>
      <c r="N84">
        <v>5</v>
      </c>
      <c r="O84">
        <v>2</v>
      </c>
      <c r="P84">
        <v>5</v>
      </c>
      <c r="Q84">
        <v>3</v>
      </c>
      <c r="R84">
        <v>4</v>
      </c>
      <c r="S84">
        <v>3</v>
      </c>
      <c r="T84">
        <v>2</v>
      </c>
      <c r="U84">
        <v>1</v>
      </c>
      <c r="V84">
        <v>3</v>
      </c>
      <c r="W84">
        <v>2</v>
      </c>
      <c r="X84">
        <v>2</v>
      </c>
      <c r="Y84">
        <v>3</v>
      </c>
      <c r="Z84">
        <v>3</v>
      </c>
      <c r="AA84">
        <v>2</v>
      </c>
      <c r="AB84">
        <v>1</v>
      </c>
      <c r="AC84">
        <v>9</v>
      </c>
      <c r="AD84">
        <v>3</v>
      </c>
      <c r="AE84">
        <v>5</v>
      </c>
      <c r="AF84">
        <v>6</v>
      </c>
      <c r="AG84">
        <v>4</v>
      </c>
      <c r="AH84">
        <v>7</v>
      </c>
      <c r="AI84">
        <v>8</v>
      </c>
      <c r="AJ84">
        <v>10</v>
      </c>
      <c r="AK84">
        <v>42</v>
      </c>
      <c r="AL84">
        <f>_xlfn.STDEV.P(Table14[[#This Row],[p1]:[p10]])</f>
        <v>0.9</v>
      </c>
    </row>
    <row r="85" spans="1:38" x14ac:dyDescent="0.3">
      <c r="A85">
        <v>42249</v>
      </c>
      <c r="B85">
        <v>0</v>
      </c>
      <c r="C85">
        <v>1991</v>
      </c>
      <c r="D85" s="1">
        <v>45965.754907407405</v>
      </c>
      <c r="E85">
        <v>0.1</v>
      </c>
      <c r="F85" s="110">
        <v>0.1</v>
      </c>
      <c r="G85">
        <v>4</v>
      </c>
      <c r="H85">
        <v>1</v>
      </c>
      <c r="I85">
        <v>5</v>
      </c>
      <c r="J85">
        <v>1</v>
      </c>
      <c r="K85">
        <v>5</v>
      </c>
      <c r="L85">
        <v>1</v>
      </c>
      <c r="M85">
        <v>3</v>
      </c>
      <c r="N85">
        <v>1</v>
      </c>
      <c r="O85">
        <v>3</v>
      </c>
      <c r="P85">
        <v>1</v>
      </c>
      <c r="Q85">
        <v>14</v>
      </c>
      <c r="R85">
        <v>5</v>
      </c>
      <c r="S85">
        <v>6</v>
      </c>
      <c r="T85">
        <v>3</v>
      </c>
      <c r="U85">
        <v>3</v>
      </c>
      <c r="V85">
        <v>3</v>
      </c>
      <c r="W85">
        <v>3</v>
      </c>
      <c r="X85">
        <v>2</v>
      </c>
      <c r="Y85">
        <v>4</v>
      </c>
      <c r="Z85">
        <v>4</v>
      </c>
      <c r="AA85">
        <v>1</v>
      </c>
      <c r="AB85">
        <v>6</v>
      </c>
      <c r="AC85">
        <v>3</v>
      </c>
      <c r="AD85">
        <v>7</v>
      </c>
      <c r="AE85">
        <v>2</v>
      </c>
      <c r="AF85">
        <v>4</v>
      </c>
      <c r="AG85">
        <v>9</v>
      </c>
      <c r="AH85">
        <v>5</v>
      </c>
      <c r="AI85">
        <v>10</v>
      </c>
      <c r="AJ85">
        <v>8</v>
      </c>
      <c r="AK85">
        <v>12</v>
      </c>
      <c r="AL85">
        <f>_xlfn.STDEV.P(Table14[[#This Row],[p1]:[p10]])</f>
        <v>1.6278820596099706</v>
      </c>
    </row>
    <row r="86" spans="1:38" x14ac:dyDescent="0.3">
      <c r="A86">
        <v>42407</v>
      </c>
      <c r="B86">
        <v>0</v>
      </c>
      <c r="C86">
        <v>2005</v>
      </c>
      <c r="D86" s="1">
        <v>45960.516018518516</v>
      </c>
      <c r="E86" t="s">
        <v>41</v>
      </c>
      <c r="F86" s="110">
        <v>2.5</v>
      </c>
      <c r="G86">
        <v>1</v>
      </c>
      <c r="H86">
        <v>5</v>
      </c>
      <c r="I86">
        <v>2</v>
      </c>
      <c r="J86">
        <v>4</v>
      </c>
      <c r="K86">
        <v>4</v>
      </c>
      <c r="L86">
        <v>1</v>
      </c>
      <c r="M86">
        <v>4</v>
      </c>
      <c r="N86">
        <v>4</v>
      </c>
      <c r="O86">
        <v>2</v>
      </c>
      <c r="P86">
        <v>5</v>
      </c>
      <c r="Q86">
        <v>9</v>
      </c>
      <c r="R86">
        <v>4</v>
      </c>
      <c r="S86">
        <v>7</v>
      </c>
      <c r="T86">
        <v>4</v>
      </c>
      <c r="U86">
        <v>6</v>
      </c>
      <c r="V86">
        <v>10</v>
      </c>
      <c r="W86">
        <v>5</v>
      </c>
      <c r="X86">
        <v>10</v>
      </c>
      <c r="Y86">
        <v>6</v>
      </c>
      <c r="Z86">
        <v>7</v>
      </c>
      <c r="AA86">
        <v>3</v>
      </c>
      <c r="AB86">
        <v>8</v>
      </c>
      <c r="AC86">
        <v>10</v>
      </c>
      <c r="AD86">
        <v>2</v>
      </c>
      <c r="AE86">
        <v>9</v>
      </c>
      <c r="AF86">
        <v>5</v>
      </c>
      <c r="AG86">
        <v>4</v>
      </c>
      <c r="AH86">
        <v>7</v>
      </c>
      <c r="AI86">
        <v>6</v>
      </c>
      <c r="AJ86">
        <v>1</v>
      </c>
      <c r="AK86">
        <v>69</v>
      </c>
      <c r="AL86">
        <f>_xlfn.STDEV.P(Table14[[#This Row],[p1]:[p10]])</f>
        <v>1.4696938456699069</v>
      </c>
    </row>
    <row r="87" spans="1:38" x14ac:dyDescent="0.3">
      <c r="A87">
        <v>42431</v>
      </c>
      <c r="B87">
        <v>1</v>
      </c>
      <c r="C87">
        <v>2006</v>
      </c>
      <c r="D87" s="1">
        <v>45961.367071759261</v>
      </c>
      <c r="E87">
        <v>1</v>
      </c>
      <c r="F87" s="110">
        <v>1</v>
      </c>
      <c r="G87">
        <v>5</v>
      </c>
      <c r="H87">
        <v>2</v>
      </c>
      <c r="I87">
        <v>3</v>
      </c>
      <c r="J87">
        <v>4</v>
      </c>
      <c r="K87">
        <v>5</v>
      </c>
      <c r="L87">
        <v>2</v>
      </c>
      <c r="M87">
        <v>4</v>
      </c>
      <c r="N87">
        <v>2</v>
      </c>
      <c r="O87">
        <v>2</v>
      </c>
      <c r="P87">
        <v>1</v>
      </c>
      <c r="Q87">
        <v>11</v>
      </c>
      <c r="R87">
        <v>8</v>
      </c>
      <c r="S87">
        <v>8</v>
      </c>
      <c r="T87">
        <v>6</v>
      </c>
      <c r="U87">
        <v>7</v>
      </c>
      <c r="V87">
        <v>6</v>
      </c>
      <c r="W87">
        <v>3</v>
      </c>
      <c r="X87">
        <v>6</v>
      </c>
      <c r="Y87">
        <v>4</v>
      </c>
      <c r="Z87">
        <v>8</v>
      </c>
      <c r="AA87">
        <v>8</v>
      </c>
      <c r="AB87">
        <v>4</v>
      </c>
      <c r="AC87">
        <v>7</v>
      </c>
      <c r="AD87">
        <v>3</v>
      </c>
      <c r="AE87">
        <v>6</v>
      </c>
      <c r="AF87">
        <v>9</v>
      </c>
      <c r="AG87">
        <v>2</v>
      </c>
      <c r="AH87">
        <v>1</v>
      </c>
      <c r="AI87">
        <v>10</v>
      </c>
      <c r="AJ87">
        <v>5</v>
      </c>
      <c r="AK87">
        <v>52</v>
      </c>
      <c r="AL87">
        <f>_xlfn.STDEV.P(Table14[[#This Row],[p1]:[p10]])</f>
        <v>1.3416407864998738</v>
      </c>
    </row>
    <row r="88" spans="1:38" x14ac:dyDescent="0.3">
      <c r="A88">
        <v>42432</v>
      </c>
      <c r="B88">
        <v>1</v>
      </c>
      <c r="C88">
        <v>1972</v>
      </c>
      <c r="D88" s="1">
        <v>45960.546261574076</v>
      </c>
      <c r="E88" t="s">
        <v>28</v>
      </c>
      <c r="F88" s="110"/>
      <c r="G88">
        <v>1</v>
      </c>
      <c r="H88">
        <v>1</v>
      </c>
      <c r="I88">
        <v>1</v>
      </c>
      <c r="J88">
        <v>4</v>
      </c>
      <c r="K88">
        <v>4</v>
      </c>
      <c r="L88">
        <v>2</v>
      </c>
      <c r="M88">
        <v>1</v>
      </c>
      <c r="N88">
        <v>4</v>
      </c>
      <c r="O88">
        <v>1</v>
      </c>
      <c r="P88">
        <v>1</v>
      </c>
      <c r="Q88">
        <v>6</v>
      </c>
      <c r="R88">
        <v>16</v>
      </c>
      <c r="S88">
        <v>6</v>
      </c>
      <c r="T88">
        <v>5</v>
      </c>
      <c r="U88">
        <v>8</v>
      </c>
      <c r="V88">
        <v>8</v>
      </c>
      <c r="W88">
        <v>6</v>
      </c>
      <c r="X88">
        <v>5</v>
      </c>
      <c r="Y88">
        <v>7</v>
      </c>
      <c r="Z88">
        <v>10</v>
      </c>
      <c r="AA88">
        <v>5</v>
      </c>
      <c r="AB88">
        <v>1</v>
      </c>
      <c r="AC88">
        <v>4</v>
      </c>
      <c r="AD88">
        <v>6</v>
      </c>
      <c r="AE88">
        <v>2</v>
      </c>
      <c r="AF88">
        <v>3</v>
      </c>
      <c r="AG88">
        <v>10</v>
      </c>
      <c r="AH88">
        <v>7</v>
      </c>
      <c r="AI88">
        <v>8</v>
      </c>
      <c r="AJ88">
        <v>9</v>
      </c>
      <c r="AK88">
        <v>25</v>
      </c>
      <c r="AL88">
        <f>_xlfn.STDEV.P(Table14[[#This Row],[p1]:[p10]])</f>
        <v>1.3416407864998738</v>
      </c>
    </row>
    <row r="89" spans="1:38" x14ac:dyDescent="0.3">
      <c r="A89">
        <v>42452</v>
      </c>
      <c r="B89">
        <v>1</v>
      </c>
      <c r="C89">
        <v>2002</v>
      </c>
      <c r="D89" s="1">
        <v>45960.577164351853</v>
      </c>
      <c r="E89" t="s">
        <v>28</v>
      </c>
      <c r="F89" s="110"/>
      <c r="G89">
        <v>4</v>
      </c>
      <c r="H89">
        <v>5</v>
      </c>
      <c r="I89">
        <v>5</v>
      </c>
      <c r="J89">
        <v>5</v>
      </c>
      <c r="K89">
        <v>5</v>
      </c>
      <c r="L89">
        <v>1</v>
      </c>
      <c r="M89">
        <v>5</v>
      </c>
      <c r="N89">
        <v>5</v>
      </c>
      <c r="O89">
        <v>3</v>
      </c>
      <c r="P89">
        <v>4</v>
      </c>
      <c r="Q89">
        <v>41</v>
      </c>
      <c r="R89">
        <v>25</v>
      </c>
      <c r="S89">
        <v>4</v>
      </c>
      <c r="T89">
        <v>16</v>
      </c>
      <c r="U89">
        <v>4</v>
      </c>
      <c r="V89">
        <v>7</v>
      </c>
      <c r="W89">
        <v>3</v>
      </c>
      <c r="X89">
        <v>38</v>
      </c>
      <c r="Y89">
        <v>5</v>
      </c>
      <c r="Z89">
        <v>21</v>
      </c>
      <c r="AA89">
        <v>1</v>
      </c>
      <c r="AB89">
        <v>7</v>
      </c>
      <c r="AC89">
        <v>5</v>
      </c>
      <c r="AD89">
        <v>8</v>
      </c>
      <c r="AE89">
        <v>6</v>
      </c>
      <c r="AF89">
        <v>3</v>
      </c>
      <c r="AG89">
        <v>9</v>
      </c>
      <c r="AH89">
        <v>2</v>
      </c>
      <c r="AI89">
        <v>10</v>
      </c>
      <c r="AJ89">
        <v>4</v>
      </c>
      <c r="AK89">
        <v>68</v>
      </c>
      <c r="AL89">
        <f>_xlfn.STDEV.P(Table14[[#This Row],[p1]:[p10]])</f>
        <v>1.2489995996796797</v>
      </c>
    </row>
    <row r="90" spans="1:38" x14ac:dyDescent="0.3">
      <c r="A90">
        <v>42467</v>
      </c>
      <c r="B90">
        <v>1</v>
      </c>
      <c r="C90">
        <v>1968</v>
      </c>
      <c r="D90" s="1">
        <v>45960.614155092589</v>
      </c>
      <c r="E90" t="s">
        <v>28</v>
      </c>
      <c r="F90" s="110"/>
      <c r="G90">
        <v>3</v>
      </c>
      <c r="H90">
        <v>2</v>
      </c>
      <c r="I90">
        <v>3</v>
      </c>
      <c r="J90">
        <v>2</v>
      </c>
      <c r="K90">
        <v>4</v>
      </c>
      <c r="L90">
        <v>1</v>
      </c>
      <c r="M90">
        <v>3</v>
      </c>
      <c r="N90">
        <v>2</v>
      </c>
      <c r="O90">
        <v>4</v>
      </c>
      <c r="P90">
        <v>2</v>
      </c>
      <c r="Q90">
        <v>5</v>
      </c>
      <c r="R90">
        <v>6</v>
      </c>
      <c r="S90">
        <v>5</v>
      </c>
      <c r="T90">
        <v>5</v>
      </c>
      <c r="U90">
        <v>3</v>
      </c>
      <c r="V90">
        <v>3</v>
      </c>
      <c r="W90">
        <v>5</v>
      </c>
      <c r="X90">
        <v>3</v>
      </c>
      <c r="Y90">
        <v>5</v>
      </c>
      <c r="Z90">
        <v>6</v>
      </c>
      <c r="AA90">
        <v>5</v>
      </c>
      <c r="AB90">
        <v>1</v>
      </c>
      <c r="AC90">
        <v>9</v>
      </c>
      <c r="AD90">
        <v>3</v>
      </c>
      <c r="AE90">
        <v>7</v>
      </c>
      <c r="AF90">
        <v>2</v>
      </c>
      <c r="AG90">
        <v>8</v>
      </c>
      <c r="AH90">
        <v>4</v>
      </c>
      <c r="AI90">
        <v>10</v>
      </c>
      <c r="AJ90">
        <v>6</v>
      </c>
      <c r="AK90">
        <v>48</v>
      </c>
      <c r="AL90">
        <f>_xlfn.STDEV.P(Table14[[#This Row],[p1]:[p10]])</f>
        <v>0.91651513899116799</v>
      </c>
    </row>
    <row r="91" spans="1:38" x14ac:dyDescent="0.3">
      <c r="A91">
        <v>42502</v>
      </c>
      <c r="B91">
        <v>1</v>
      </c>
      <c r="C91">
        <v>1972</v>
      </c>
      <c r="D91" s="1">
        <v>45960.607349537036</v>
      </c>
      <c r="E91" t="s">
        <v>100</v>
      </c>
      <c r="F91" s="110">
        <v>0.5</v>
      </c>
      <c r="G91">
        <v>3</v>
      </c>
      <c r="H91">
        <v>1</v>
      </c>
      <c r="I91">
        <v>3</v>
      </c>
      <c r="J91">
        <v>3</v>
      </c>
      <c r="K91">
        <v>5</v>
      </c>
      <c r="L91">
        <v>1</v>
      </c>
      <c r="M91">
        <v>3</v>
      </c>
      <c r="N91">
        <v>1</v>
      </c>
      <c r="O91">
        <v>4</v>
      </c>
      <c r="P91">
        <v>2</v>
      </c>
      <c r="Q91">
        <v>5</v>
      </c>
      <c r="R91">
        <v>7</v>
      </c>
      <c r="S91">
        <v>8</v>
      </c>
      <c r="T91">
        <v>4</v>
      </c>
      <c r="U91">
        <v>4</v>
      </c>
      <c r="V91">
        <v>4</v>
      </c>
      <c r="W91">
        <v>3</v>
      </c>
      <c r="X91">
        <v>4</v>
      </c>
      <c r="Y91">
        <v>5</v>
      </c>
      <c r="Z91">
        <v>5</v>
      </c>
      <c r="AA91">
        <v>1</v>
      </c>
      <c r="AB91">
        <v>4</v>
      </c>
      <c r="AC91">
        <v>7</v>
      </c>
      <c r="AD91">
        <v>2</v>
      </c>
      <c r="AE91">
        <v>8</v>
      </c>
      <c r="AF91">
        <v>3</v>
      </c>
      <c r="AG91">
        <v>10</v>
      </c>
      <c r="AH91">
        <v>5</v>
      </c>
      <c r="AI91">
        <v>9</v>
      </c>
      <c r="AJ91">
        <v>6</v>
      </c>
      <c r="AK91">
        <v>26</v>
      </c>
      <c r="AL91">
        <f>_xlfn.STDEV.P(Table14[[#This Row],[p1]:[p10]])</f>
        <v>1.2806248474865698</v>
      </c>
    </row>
    <row r="92" spans="1:38" x14ac:dyDescent="0.3">
      <c r="A92">
        <v>42549</v>
      </c>
      <c r="B92">
        <v>0</v>
      </c>
      <c r="C92">
        <v>2004</v>
      </c>
      <c r="D92" s="1">
        <v>45960.6484837963</v>
      </c>
      <c r="E92">
        <v>1</v>
      </c>
      <c r="F92" s="110">
        <v>1</v>
      </c>
      <c r="G92">
        <v>3</v>
      </c>
      <c r="H92">
        <v>1</v>
      </c>
      <c r="I92">
        <v>5</v>
      </c>
      <c r="J92">
        <v>4</v>
      </c>
      <c r="K92">
        <v>4</v>
      </c>
      <c r="L92">
        <v>2</v>
      </c>
      <c r="M92">
        <v>5</v>
      </c>
      <c r="N92">
        <v>5</v>
      </c>
      <c r="O92">
        <v>5</v>
      </c>
      <c r="P92">
        <v>5</v>
      </c>
      <c r="Q92">
        <v>3</v>
      </c>
      <c r="R92">
        <v>2</v>
      </c>
      <c r="S92">
        <v>3</v>
      </c>
      <c r="T92">
        <v>2</v>
      </c>
      <c r="U92">
        <v>2</v>
      </c>
      <c r="V92">
        <v>3</v>
      </c>
      <c r="W92">
        <v>3</v>
      </c>
      <c r="X92">
        <v>3</v>
      </c>
      <c r="Y92">
        <v>2</v>
      </c>
      <c r="Z92">
        <v>3</v>
      </c>
      <c r="AA92">
        <v>9</v>
      </c>
      <c r="AB92">
        <v>7</v>
      </c>
      <c r="AC92">
        <v>8</v>
      </c>
      <c r="AD92">
        <v>3</v>
      </c>
      <c r="AE92">
        <v>10</v>
      </c>
      <c r="AF92">
        <v>5</v>
      </c>
      <c r="AG92">
        <v>2</v>
      </c>
      <c r="AH92">
        <v>4</v>
      </c>
      <c r="AI92">
        <v>6</v>
      </c>
      <c r="AJ92">
        <v>1</v>
      </c>
      <c r="AK92">
        <v>52</v>
      </c>
      <c r="AL92">
        <f>_xlfn.STDEV.P(Table14[[#This Row],[p1]:[p10]])</f>
        <v>1.374772708486752</v>
      </c>
    </row>
    <row r="93" spans="1:38" x14ac:dyDescent="0.3">
      <c r="A93">
        <v>42587</v>
      </c>
      <c r="B93">
        <v>0</v>
      </c>
      <c r="C93">
        <v>2003</v>
      </c>
      <c r="D93" s="1">
        <v>45960.710879629631</v>
      </c>
      <c r="E93">
        <v>1.5</v>
      </c>
      <c r="F93" s="110">
        <v>1.5</v>
      </c>
      <c r="G93">
        <v>2</v>
      </c>
      <c r="H93">
        <v>4</v>
      </c>
      <c r="I93">
        <v>4</v>
      </c>
      <c r="J93">
        <v>5</v>
      </c>
      <c r="K93">
        <v>4</v>
      </c>
      <c r="L93">
        <v>4</v>
      </c>
      <c r="M93">
        <v>4</v>
      </c>
      <c r="N93">
        <v>2</v>
      </c>
      <c r="O93">
        <v>3</v>
      </c>
      <c r="P93">
        <v>3</v>
      </c>
      <c r="Q93">
        <v>5</v>
      </c>
      <c r="R93">
        <v>15</v>
      </c>
      <c r="S93">
        <v>6</v>
      </c>
      <c r="T93">
        <v>29</v>
      </c>
      <c r="U93">
        <v>9</v>
      </c>
      <c r="V93">
        <v>3</v>
      </c>
      <c r="W93">
        <v>6</v>
      </c>
      <c r="X93">
        <v>8</v>
      </c>
      <c r="Y93">
        <v>7</v>
      </c>
      <c r="Z93">
        <v>8</v>
      </c>
      <c r="AA93">
        <v>7</v>
      </c>
      <c r="AB93">
        <v>1</v>
      </c>
      <c r="AC93">
        <v>3</v>
      </c>
      <c r="AD93">
        <v>9</v>
      </c>
      <c r="AE93">
        <v>6</v>
      </c>
      <c r="AF93">
        <v>10</v>
      </c>
      <c r="AG93">
        <v>2</v>
      </c>
      <c r="AH93">
        <v>5</v>
      </c>
      <c r="AI93">
        <v>4</v>
      </c>
      <c r="AJ93">
        <v>8</v>
      </c>
      <c r="AK93">
        <v>53</v>
      </c>
      <c r="AL93">
        <f>_xlfn.STDEV.P(Table14[[#This Row],[p1]:[p10]])</f>
        <v>0.92195444572928875</v>
      </c>
    </row>
    <row r="94" spans="1:38" x14ac:dyDescent="0.3">
      <c r="A94">
        <v>42642</v>
      </c>
      <c r="B94">
        <v>0</v>
      </c>
      <c r="C94">
        <v>1996</v>
      </c>
      <c r="D94" s="1">
        <v>45960.808067129627</v>
      </c>
      <c r="E94">
        <v>1.5</v>
      </c>
      <c r="F94" s="110">
        <v>1.5</v>
      </c>
      <c r="G94">
        <v>2</v>
      </c>
      <c r="H94">
        <v>4</v>
      </c>
      <c r="I94">
        <v>2</v>
      </c>
      <c r="J94">
        <v>5</v>
      </c>
      <c r="K94">
        <v>4</v>
      </c>
      <c r="L94">
        <v>4</v>
      </c>
      <c r="M94">
        <v>3</v>
      </c>
      <c r="N94">
        <v>2</v>
      </c>
      <c r="O94">
        <v>3</v>
      </c>
      <c r="P94">
        <v>4</v>
      </c>
      <c r="Q94">
        <v>4</v>
      </c>
      <c r="R94">
        <v>3</v>
      </c>
      <c r="S94">
        <v>3</v>
      </c>
      <c r="T94">
        <v>3</v>
      </c>
      <c r="U94">
        <v>4</v>
      </c>
      <c r="V94">
        <v>5</v>
      </c>
      <c r="W94">
        <v>3</v>
      </c>
      <c r="X94">
        <v>4</v>
      </c>
      <c r="Y94">
        <v>10</v>
      </c>
      <c r="Z94">
        <v>4</v>
      </c>
      <c r="AA94">
        <v>5</v>
      </c>
      <c r="AB94">
        <v>9</v>
      </c>
      <c r="AC94">
        <v>3</v>
      </c>
      <c r="AD94">
        <v>4</v>
      </c>
      <c r="AE94">
        <v>6</v>
      </c>
      <c r="AF94">
        <v>2</v>
      </c>
      <c r="AG94">
        <v>7</v>
      </c>
      <c r="AH94">
        <v>10</v>
      </c>
      <c r="AI94">
        <v>1</v>
      </c>
      <c r="AJ94">
        <v>8</v>
      </c>
      <c r="AK94">
        <v>46</v>
      </c>
      <c r="AL94">
        <f>_xlfn.STDEV.P(Table14[[#This Row],[p1]:[p10]])</f>
        <v>1.004987562112089</v>
      </c>
    </row>
    <row r="95" spans="1:38" x14ac:dyDescent="0.3">
      <c r="A95">
        <v>42684</v>
      </c>
      <c r="B95">
        <v>0</v>
      </c>
      <c r="C95">
        <v>2003</v>
      </c>
      <c r="D95" s="1">
        <v>45960.873576388891</v>
      </c>
      <c r="E95">
        <v>2</v>
      </c>
      <c r="F95" s="110">
        <v>2</v>
      </c>
      <c r="G95">
        <v>1</v>
      </c>
      <c r="H95">
        <v>4</v>
      </c>
      <c r="I95">
        <v>2</v>
      </c>
      <c r="J95">
        <v>4</v>
      </c>
      <c r="K95">
        <v>4</v>
      </c>
      <c r="L95">
        <v>2</v>
      </c>
      <c r="M95">
        <v>2</v>
      </c>
      <c r="N95">
        <v>1</v>
      </c>
      <c r="O95">
        <v>2</v>
      </c>
      <c r="P95">
        <v>4</v>
      </c>
      <c r="Q95">
        <v>3</v>
      </c>
      <c r="R95">
        <v>4</v>
      </c>
      <c r="S95">
        <v>4</v>
      </c>
      <c r="T95">
        <v>3</v>
      </c>
      <c r="U95">
        <v>2</v>
      </c>
      <c r="V95">
        <v>6</v>
      </c>
      <c r="W95">
        <v>3</v>
      </c>
      <c r="X95">
        <v>3</v>
      </c>
      <c r="Y95">
        <v>3</v>
      </c>
      <c r="Z95">
        <v>7</v>
      </c>
      <c r="AA95">
        <v>10</v>
      </c>
      <c r="AB95">
        <v>4</v>
      </c>
      <c r="AC95">
        <v>3</v>
      </c>
      <c r="AD95">
        <v>8</v>
      </c>
      <c r="AE95">
        <v>5</v>
      </c>
      <c r="AF95">
        <v>1</v>
      </c>
      <c r="AG95">
        <v>7</v>
      </c>
      <c r="AH95">
        <v>9</v>
      </c>
      <c r="AI95">
        <v>6</v>
      </c>
      <c r="AJ95">
        <v>2</v>
      </c>
      <c r="AK95">
        <v>38</v>
      </c>
      <c r="AL95">
        <f>_xlfn.STDEV.P(Table14[[#This Row],[p1]:[p10]])</f>
        <v>1.2</v>
      </c>
    </row>
    <row r="96" spans="1:38" x14ac:dyDescent="0.3">
      <c r="A96">
        <v>42699</v>
      </c>
      <c r="B96">
        <v>1</v>
      </c>
      <c r="C96">
        <v>1998</v>
      </c>
      <c r="D96" s="1">
        <v>45960.905601851853</v>
      </c>
      <c r="E96" t="s">
        <v>28</v>
      </c>
      <c r="F96" s="110"/>
      <c r="G96">
        <v>2</v>
      </c>
      <c r="H96">
        <v>4</v>
      </c>
      <c r="I96">
        <v>3</v>
      </c>
      <c r="J96">
        <v>5</v>
      </c>
      <c r="K96">
        <v>5</v>
      </c>
      <c r="L96">
        <v>4</v>
      </c>
      <c r="M96">
        <v>4</v>
      </c>
      <c r="N96">
        <v>4</v>
      </c>
      <c r="O96">
        <v>3</v>
      </c>
      <c r="P96">
        <v>3</v>
      </c>
      <c r="Q96">
        <v>6</v>
      </c>
      <c r="R96">
        <v>6</v>
      </c>
      <c r="S96">
        <v>10</v>
      </c>
      <c r="T96">
        <v>5</v>
      </c>
      <c r="U96">
        <v>7</v>
      </c>
      <c r="V96">
        <v>6</v>
      </c>
      <c r="W96">
        <v>4</v>
      </c>
      <c r="X96">
        <v>7</v>
      </c>
      <c r="Y96">
        <v>7</v>
      </c>
      <c r="Z96">
        <v>7</v>
      </c>
      <c r="AA96">
        <v>7</v>
      </c>
      <c r="AB96">
        <v>6</v>
      </c>
      <c r="AC96">
        <v>1</v>
      </c>
      <c r="AD96">
        <v>8</v>
      </c>
      <c r="AE96">
        <v>9</v>
      </c>
      <c r="AF96">
        <v>5</v>
      </c>
      <c r="AG96">
        <v>4</v>
      </c>
      <c r="AH96">
        <v>3</v>
      </c>
      <c r="AI96">
        <v>2</v>
      </c>
      <c r="AJ96">
        <v>10</v>
      </c>
      <c r="AK96">
        <v>54</v>
      </c>
      <c r="AL96">
        <f>_xlfn.STDEV.P(Table14[[#This Row],[p1]:[p10]])</f>
        <v>0.9</v>
      </c>
    </row>
    <row r="97" spans="1:38" x14ac:dyDescent="0.3">
      <c r="A97">
        <v>42713</v>
      </c>
      <c r="B97">
        <v>0</v>
      </c>
      <c r="C97">
        <v>2003</v>
      </c>
      <c r="D97" s="1">
        <v>45960.935300925928</v>
      </c>
      <c r="E97">
        <v>2</v>
      </c>
      <c r="F97" s="110">
        <v>2</v>
      </c>
      <c r="G97">
        <v>3</v>
      </c>
      <c r="H97">
        <v>2</v>
      </c>
      <c r="I97">
        <v>3</v>
      </c>
      <c r="J97">
        <v>4</v>
      </c>
      <c r="K97">
        <v>5</v>
      </c>
      <c r="L97">
        <v>2</v>
      </c>
      <c r="M97">
        <v>3</v>
      </c>
      <c r="N97">
        <v>2</v>
      </c>
      <c r="O97">
        <v>3</v>
      </c>
      <c r="P97">
        <v>1</v>
      </c>
      <c r="Q97">
        <v>3</v>
      </c>
      <c r="R97">
        <v>5</v>
      </c>
      <c r="S97">
        <v>5</v>
      </c>
      <c r="T97">
        <v>2</v>
      </c>
      <c r="U97">
        <v>2</v>
      </c>
      <c r="V97">
        <v>6</v>
      </c>
      <c r="W97">
        <v>7</v>
      </c>
      <c r="X97">
        <v>3</v>
      </c>
      <c r="Y97">
        <v>5</v>
      </c>
      <c r="Z97">
        <v>4</v>
      </c>
      <c r="AA97">
        <v>4</v>
      </c>
      <c r="AB97">
        <v>7</v>
      </c>
      <c r="AC97">
        <v>2</v>
      </c>
      <c r="AD97">
        <v>5</v>
      </c>
      <c r="AE97">
        <v>10</v>
      </c>
      <c r="AF97">
        <v>1</v>
      </c>
      <c r="AG97">
        <v>3</v>
      </c>
      <c r="AH97">
        <v>6</v>
      </c>
      <c r="AI97">
        <v>9</v>
      </c>
      <c r="AJ97">
        <v>8</v>
      </c>
      <c r="AK97">
        <v>45</v>
      </c>
      <c r="AL97">
        <f>_xlfn.STDEV.P(Table14[[#This Row],[p1]:[p10]])</f>
        <v>1.0770329614269007</v>
      </c>
    </row>
    <row r="98" spans="1:38" x14ac:dyDescent="0.3">
      <c r="A98">
        <v>42739</v>
      </c>
      <c r="B98">
        <v>0</v>
      </c>
      <c r="C98">
        <v>1963</v>
      </c>
      <c r="D98" s="1">
        <v>45961.321458333332</v>
      </c>
      <c r="E98" t="s">
        <v>105</v>
      </c>
      <c r="F98" s="110">
        <v>1</v>
      </c>
      <c r="G98">
        <v>5</v>
      </c>
      <c r="H98">
        <v>1</v>
      </c>
      <c r="I98">
        <v>2</v>
      </c>
      <c r="J98">
        <v>2</v>
      </c>
      <c r="K98">
        <v>5</v>
      </c>
      <c r="L98">
        <v>1</v>
      </c>
      <c r="M98">
        <v>2</v>
      </c>
      <c r="N98">
        <v>1</v>
      </c>
      <c r="O98">
        <v>2</v>
      </c>
      <c r="P98">
        <v>1</v>
      </c>
      <c r="Q98">
        <v>5</v>
      </c>
      <c r="R98">
        <v>4</v>
      </c>
      <c r="S98">
        <v>6</v>
      </c>
      <c r="T98">
        <v>4</v>
      </c>
      <c r="U98">
        <v>4</v>
      </c>
      <c r="V98">
        <v>4</v>
      </c>
      <c r="W98">
        <v>7</v>
      </c>
      <c r="X98">
        <v>6</v>
      </c>
      <c r="Y98">
        <v>10</v>
      </c>
      <c r="Z98">
        <v>4</v>
      </c>
      <c r="AA98">
        <v>1</v>
      </c>
      <c r="AB98">
        <v>4</v>
      </c>
      <c r="AC98">
        <v>7</v>
      </c>
      <c r="AD98">
        <v>10</v>
      </c>
      <c r="AE98">
        <v>6</v>
      </c>
      <c r="AF98">
        <v>3</v>
      </c>
      <c r="AG98">
        <v>5</v>
      </c>
      <c r="AH98">
        <v>2</v>
      </c>
      <c r="AI98">
        <v>9</v>
      </c>
      <c r="AJ98">
        <v>8</v>
      </c>
      <c r="AK98">
        <v>5</v>
      </c>
      <c r="AL98">
        <f>_xlfn.STDEV.P(Table14[[#This Row],[p1]:[p10]])</f>
        <v>1.4696938456699069</v>
      </c>
    </row>
    <row r="99" spans="1:38" x14ac:dyDescent="0.3">
      <c r="A99">
        <v>42744</v>
      </c>
      <c r="B99">
        <v>0</v>
      </c>
      <c r="C99">
        <v>1991</v>
      </c>
      <c r="D99" s="1">
        <v>45961.33253472222</v>
      </c>
      <c r="E99">
        <v>1</v>
      </c>
      <c r="F99" s="110">
        <v>1</v>
      </c>
      <c r="G99">
        <v>2</v>
      </c>
      <c r="H99">
        <v>4</v>
      </c>
      <c r="I99">
        <v>2</v>
      </c>
      <c r="J99">
        <v>4</v>
      </c>
      <c r="K99">
        <v>3</v>
      </c>
      <c r="L99">
        <v>1</v>
      </c>
      <c r="M99">
        <v>4</v>
      </c>
      <c r="N99">
        <v>3</v>
      </c>
      <c r="O99">
        <v>4</v>
      </c>
      <c r="P99">
        <v>1</v>
      </c>
      <c r="Q99">
        <v>3</v>
      </c>
      <c r="R99">
        <v>5</v>
      </c>
      <c r="S99">
        <v>4</v>
      </c>
      <c r="T99">
        <v>5</v>
      </c>
      <c r="U99">
        <v>5</v>
      </c>
      <c r="V99">
        <v>5</v>
      </c>
      <c r="W99">
        <v>5</v>
      </c>
      <c r="X99">
        <v>7</v>
      </c>
      <c r="Y99">
        <v>11</v>
      </c>
      <c r="Z99">
        <v>6</v>
      </c>
      <c r="AA99">
        <v>7</v>
      </c>
      <c r="AB99">
        <v>1</v>
      </c>
      <c r="AC99">
        <v>6</v>
      </c>
      <c r="AD99">
        <v>2</v>
      </c>
      <c r="AE99">
        <v>10</v>
      </c>
      <c r="AF99">
        <v>3</v>
      </c>
      <c r="AG99">
        <v>5</v>
      </c>
      <c r="AH99">
        <v>9</v>
      </c>
      <c r="AI99">
        <v>4</v>
      </c>
      <c r="AJ99">
        <v>8</v>
      </c>
      <c r="AK99">
        <v>62</v>
      </c>
      <c r="AL99">
        <f>_xlfn.STDEV.P(Table14[[#This Row],[p1]:[p10]])</f>
        <v>1.1661903789690602</v>
      </c>
    </row>
    <row r="100" spans="1:38" x14ac:dyDescent="0.3">
      <c r="A100">
        <v>42785</v>
      </c>
      <c r="B100">
        <v>1</v>
      </c>
      <c r="C100">
        <v>1963</v>
      </c>
      <c r="D100" s="1">
        <v>45961.450636574074</v>
      </c>
      <c r="E100">
        <v>1</v>
      </c>
      <c r="F100" s="110">
        <v>1</v>
      </c>
      <c r="G100">
        <v>4</v>
      </c>
      <c r="H100">
        <v>2</v>
      </c>
      <c r="I100">
        <v>2</v>
      </c>
      <c r="J100">
        <v>2</v>
      </c>
      <c r="K100">
        <v>4</v>
      </c>
      <c r="L100">
        <v>2</v>
      </c>
      <c r="M100">
        <v>4</v>
      </c>
      <c r="N100">
        <v>3</v>
      </c>
      <c r="O100">
        <v>4</v>
      </c>
      <c r="P100">
        <v>2</v>
      </c>
      <c r="Q100">
        <v>8</v>
      </c>
      <c r="R100">
        <v>5</v>
      </c>
      <c r="S100">
        <v>6</v>
      </c>
      <c r="T100">
        <v>5</v>
      </c>
      <c r="U100">
        <v>3</v>
      </c>
      <c r="V100">
        <v>5</v>
      </c>
      <c r="W100">
        <v>4</v>
      </c>
      <c r="X100">
        <v>5</v>
      </c>
      <c r="Y100">
        <v>4</v>
      </c>
      <c r="Z100">
        <v>13</v>
      </c>
      <c r="AA100">
        <v>2</v>
      </c>
      <c r="AB100">
        <v>4</v>
      </c>
      <c r="AC100">
        <v>10</v>
      </c>
      <c r="AD100">
        <v>7</v>
      </c>
      <c r="AE100">
        <v>5</v>
      </c>
      <c r="AF100">
        <v>6</v>
      </c>
      <c r="AG100">
        <v>3</v>
      </c>
      <c r="AH100">
        <v>8</v>
      </c>
      <c r="AI100">
        <v>9</v>
      </c>
      <c r="AJ100">
        <v>1</v>
      </c>
      <c r="AK100">
        <v>57</v>
      </c>
      <c r="AL100">
        <f>_xlfn.STDEV.P(Table14[[#This Row],[p1]:[p10]])</f>
        <v>0.94339811320566036</v>
      </c>
    </row>
    <row r="101" spans="1:38" x14ac:dyDescent="0.3">
      <c r="A101">
        <v>42787</v>
      </c>
      <c r="B101">
        <v>0</v>
      </c>
      <c r="C101">
        <v>2006</v>
      </c>
      <c r="D101" s="1">
        <v>45961.428773148145</v>
      </c>
      <c r="E101">
        <v>4</v>
      </c>
      <c r="F101" s="110">
        <v>4</v>
      </c>
      <c r="G101">
        <v>4</v>
      </c>
      <c r="H101">
        <v>2</v>
      </c>
      <c r="I101">
        <v>5</v>
      </c>
      <c r="J101">
        <v>4</v>
      </c>
      <c r="K101">
        <v>5</v>
      </c>
      <c r="L101">
        <v>2</v>
      </c>
      <c r="M101">
        <v>4</v>
      </c>
      <c r="N101">
        <v>2</v>
      </c>
      <c r="O101">
        <v>5</v>
      </c>
      <c r="P101">
        <v>4</v>
      </c>
      <c r="Q101">
        <v>11</v>
      </c>
      <c r="R101">
        <v>16</v>
      </c>
      <c r="S101">
        <v>8</v>
      </c>
      <c r="T101">
        <v>6</v>
      </c>
      <c r="U101">
        <v>7</v>
      </c>
      <c r="V101">
        <v>20</v>
      </c>
      <c r="W101">
        <v>12</v>
      </c>
      <c r="X101">
        <v>16</v>
      </c>
      <c r="Y101">
        <v>12</v>
      </c>
      <c r="Z101">
        <v>10</v>
      </c>
      <c r="AA101">
        <v>6</v>
      </c>
      <c r="AB101">
        <v>4</v>
      </c>
      <c r="AC101">
        <v>9</v>
      </c>
      <c r="AD101">
        <v>3</v>
      </c>
      <c r="AE101">
        <v>5</v>
      </c>
      <c r="AF101">
        <v>1</v>
      </c>
      <c r="AG101">
        <v>8</v>
      </c>
      <c r="AH101">
        <v>10</v>
      </c>
      <c r="AI101">
        <v>2</v>
      </c>
      <c r="AJ101">
        <v>7</v>
      </c>
      <c r="AK101">
        <v>43</v>
      </c>
      <c r="AL101">
        <f>_xlfn.STDEV.P(Table14[[#This Row],[p1]:[p10]])</f>
        <v>1.1874342087037917</v>
      </c>
    </row>
    <row r="102" spans="1:38" x14ac:dyDescent="0.3">
      <c r="A102">
        <v>42793</v>
      </c>
      <c r="B102">
        <v>1</v>
      </c>
      <c r="C102">
        <v>2006</v>
      </c>
      <c r="D102" s="1">
        <v>45961.510324074072</v>
      </c>
      <c r="E102" t="s">
        <v>49</v>
      </c>
      <c r="F102" s="110">
        <v>1.5</v>
      </c>
      <c r="G102">
        <v>1</v>
      </c>
      <c r="H102">
        <v>1</v>
      </c>
      <c r="I102">
        <v>1</v>
      </c>
      <c r="J102">
        <v>2</v>
      </c>
      <c r="K102">
        <v>5</v>
      </c>
      <c r="L102">
        <v>1</v>
      </c>
      <c r="M102">
        <v>4</v>
      </c>
      <c r="N102">
        <v>2</v>
      </c>
      <c r="O102">
        <v>4</v>
      </c>
      <c r="P102">
        <v>4</v>
      </c>
      <c r="Q102">
        <v>2</v>
      </c>
      <c r="R102">
        <v>6</v>
      </c>
      <c r="S102">
        <v>6</v>
      </c>
      <c r="T102">
        <v>3</v>
      </c>
      <c r="U102">
        <v>6</v>
      </c>
      <c r="V102">
        <v>4</v>
      </c>
      <c r="W102">
        <v>3</v>
      </c>
      <c r="X102">
        <v>7</v>
      </c>
      <c r="Y102">
        <v>7</v>
      </c>
      <c r="Z102">
        <v>14</v>
      </c>
      <c r="AA102">
        <v>7</v>
      </c>
      <c r="AB102">
        <v>5</v>
      </c>
      <c r="AC102">
        <v>3</v>
      </c>
      <c r="AD102">
        <v>6</v>
      </c>
      <c r="AE102">
        <v>8</v>
      </c>
      <c r="AF102">
        <v>1</v>
      </c>
      <c r="AG102">
        <v>10</v>
      </c>
      <c r="AH102">
        <v>4</v>
      </c>
      <c r="AI102">
        <v>2</v>
      </c>
      <c r="AJ102">
        <v>9</v>
      </c>
      <c r="AK102">
        <v>65</v>
      </c>
      <c r="AL102">
        <f>_xlfn.STDEV.P(Table14[[#This Row],[p1]:[p10]])</f>
        <v>1.5</v>
      </c>
    </row>
    <row r="103" spans="1:38" x14ac:dyDescent="0.3">
      <c r="A103">
        <v>42827</v>
      </c>
      <c r="B103">
        <v>0</v>
      </c>
      <c r="C103">
        <v>2005</v>
      </c>
      <c r="D103" s="1">
        <v>45961.534085648149</v>
      </c>
      <c r="E103" t="s">
        <v>28</v>
      </c>
      <c r="F103" s="110"/>
      <c r="G103">
        <v>2</v>
      </c>
      <c r="H103">
        <v>5</v>
      </c>
      <c r="I103">
        <v>2</v>
      </c>
      <c r="J103">
        <v>5</v>
      </c>
      <c r="K103">
        <v>2</v>
      </c>
      <c r="L103">
        <v>3</v>
      </c>
      <c r="M103">
        <v>4</v>
      </c>
      <c r="N103">
        <v>4</v>
      </c>
      <c r="O103">
        <v>4</v>
      </c>
      <c r="P103">
        <v>4</v>
      </c>
      <c r="Q103">
        <v>19</v>
      </c>
      <c r="R103">
        <v>4</v>
      </c>
      <c r="S103">
        <v>4</v>
      </c>
      <c r="T103">
        <v>4</v>
      </c>
      <c r="U103">
        <v>7</v>
      </c>
      <c r="V103">
        <v>4</v>
      </c>
      <c r="W103">
        <v>4</v>
      </c>
      <c r="X103">
        <v>7</v>
      </c>
      <c r="Y103">
        <v>6</v>
      </c>
      <c r="Z103">
        <v>7</v>
      </c>
      <c r="AA103">
        <v>2</v>
      </c>
      <c r="AB103">
        <v>3</v>
      </c>
      <c r="AC103">
        <v>4</v>
      </c>
      <c r="AD103">
        <v>6</v>
      </c>
      <c r="AE103">
        <v>7</v>
      </c>
      <c r="AF103">
        <v>8</v>
      </c>
      <c r="AG103">
        <v>9</v>
      </c>
      <c r="AH103">
        <v>10</v>
      </c>
      <c r="AI103">
        <v>1</v>
      </c>
      <c r="AJ103">
        <v>5</v>
      </c>
      <c r="AK103">
        <v>32</v>
      </c>
      <c r="AL103">
        <f>_xlfn.STDEV.P(Table14[[#This Row],[p1]:[p10]])</f>
        <v>1.1180339887498949</v>
      </c>
    </row>
    <row r="104" spans="1:38" x14ac:dyDescent="0.3">
      <c r="A104">
        <v>42863</v>
      </c>
      <c r="B104">
        <v>0</v>
      </c>
      <c r="C104">
        <v>2003</v>
      </c>
      <c r="D104" s="1">
        <v>45961.581145833334</v>
      </c>
      <c r="E104" t="s">
        <v>38</v>
      </c>
      <c r="F104" s="110">
        <v>4</v>
      </c>
      <c r="G104">
        <v>2</v>
      </c>
      <c r="H104">
        <v>3</v>
      </c>
      <c r="I104">
        <v>3</v>
      </c>
      <c r="J104">
        <v>3</v>
      </c>
      <c r="K104">
        <v>4</v>
      </c>
      <c r="L104">
        <v>2</v>
      </c>
      <c r="M104">
        <v>3</v>
      </c>
      <c r="N104">
        <v>4</v>
      </c>
      <c r="O104">
        <v>5</v>
      </c>
      <c r="P104">
        <v>4</v>
      </c>
      <c r="Q104">
        <v>66</v>
      </c>
      <c r="R104">
        <v>5</v>
      </c>
      <c r="S104">
        <v>7</v>
      </c>
      <c r="T104">
        <v>4</v>
      </c>
      <c r="U104">
        <v>8</v>
      </c>
      <c r="V104">
        <v>8</v>
      </c>
      <c r="W104">
        <v>4</v>
      </c>
      <c r="X104">
        <v>9</v>
      </c>
      <c r="Y104">
        <v>6</v>
      </c>
      <c r="Z104">
        <v>24</v>
      </c>
      <c r="AA104">
        <v>4</v>
      </c>
      <c r="AB104">
        <v>6</v>
      </c>
      <c r="AC104">
        <v>7</v>
      </c>
      <c r="AD104">
        <v>2</v>
      </c>
      <c r="AE104">
        <v>8</v>
      </c>
      <c r="AF104">
        <v>5</v>
      </c>
      <c r="AG104">
        <v>3</v>
      </c>
      <c r="AH104">
        <v>1</v>
      </c>
      <c r="AI104">
        <v>9</v>
      </c>
      <c r="AJ104">
        <v>10</v>
      </c>
      <c r="AK104">
        <v>71</v>
      </c>
      <c r="AL104">
        <f>_xlfn.STDEV.P(Table14[[#This Row],[p1]:[p10]])</f>
        <v>0.9</v>
      </c>
    </row>
    <row r="105" spans="1:38" x14ac:dyDescent="0.3">
      <c r="A105">
        <v>42869</v>
      </c>
      <c r="B105">
        <v>0</v>
      </c>
      <c r="C105">
        <v>2003</v>
      </c>
      <c r="D105" s="1">
        <v>45961.575729166667</v>
      </c>
      <c r="E105" t="s">
        <v>56</v>
      </c>
      <c r="F105" s="110">
        <v>3</v>
      </c>
      <c r="G105">
        <v>2</v>
      </c>
      <c r="H105">
        <v>4</v>
      </c>
      <c r="I105">
        <v>2</v>
      </c>
      <c r="J105">
        <v>4</v>
      </c>
      <c r="K105">
        <v>2</v>
      </c>
      <c r="L105">
        <v>3</v>
      </c>
      <c r="M105">
        <v>4</v>
      </c>
      <c r="N105">
        <v>4</v>
      </c>
      <c r="O105">
        <v>3</v>
      </c>
      <c r="P105">
        <v>4</v>
      </c>
      <c r="Q105">
        <v>9</v>
      </c>
      <c r="R105">
        <v>9</v>
      </c>
      <c r="S105">
        <v>37</v>
      </c>
      <c r="T105">
        <v>18</v>
      </c>
      <c r="U105">
        <v>5</v>
      </c>
      <c r="V105">
        <v>8</v>
      </c>
      <c r="W105">
        <v>10</v>
      </c>
      <c r="X105">
        <v>19</v>
      </c>
      <c r="Y105">
        <v>8</v>
      </c>
      <c r="Z105">
        <v>6</v>
      </c>
      <c r="AA105">
        <v>9</v>
      </c>
      <c r="AB105">
        <v>4</v>
      </c>
      <c r="AC105">
        <v>8</v>
      </c>
      <c r="AD105">
        <v>1</v>
      </c>
      <c r="AE105">
        <v>6</v>
      </c>
      <c r="AF105">
        <v>7</v>
      </c>
      <c r="AG105">
        <v>3</v>
      </c>
      <c r="AH105">
        <v>2</v>
      </c>
      <c r="AI105">
        <v>5</v>
      </c>
      <c r="AJ105">
        <v>10</v>
      </c>
      <c r="AK105">
        <v>46</v>
      </c>
      <c r="AL105">
        <f>_xlfn.STDEV.P(Table14[[#This Row],[p1]:[p10]])</f>
        <v>0.87177978870813466</v>
      </c>
    </row>
    <row r="106" spans="1:38" x14ac:dyDescent="0.3">
      <c r="A106">
        <v>42887</v>
      </c>
      <c r="B106">
        <v>1</v>
      </c>
      <c r="C106">
        <v>2000</v>
      </c>
      <c r="D106" s="1">
        <v>45961.592557870368</v>
      </c>
      <c r="E106" t="s">
        <v>69</v>
      </c>
      <c r="F106" s="110"/>
      <c r="G106">
        <v>2</v>
      </c>
      <c r="H106">
        <v>4</v>
      </c>
      <c r="I106">
        <v>3</v>
      </c>
      <c r="J106">
        <v>4</v>
      </c>
      <c r="K106">
        <v>4</v>
      </c>
      <c r="L106">
        <v>2</v>
      </c>
      <c r="M106">
        <v>5</v>
      </c>
      <c r="N106">
        <v>4</v>
      </c>
      <c r="O106">
        <v>4</v>
      </c>
      <c r="P106">
        <v>5</v>
      </c>
      <c r="Q106">
        <v>5</v>
      </c>
      <c r="R106">
        <v>14</v>
      </c>
      <c r="S106">
        <v>8</v>
      </c>
      <c r="T106">
        <v>5</v>
      </c>
      <c r="U106">
        <v>6</v>
      </c>
      <c r="V106">
        <v>5</v>
      </c>
      <c r="W106">
        <v>4</v>
      </c>
      <c r="X106">
        <v>5</v>
      </c>
      <c r="Y106">
        <v>6</v>
      </c>
      <c r="Z106">
        <v>4</v>
      </c>
      <c r="AA106">
        <v>9</v>
      </c>
      <c r="AB106">
        <v>8</v>
      </c>
      <c r="AC106">
        <v>2</v>
      </c>
      <c r="AD106">
        <v>1</v>
      </c>
      <c r="AE106">
        <v>3</v>
      </c>
      <c r="AF106">
        <v>6</v>
      </c>
      <c r="AG106">
        <v>7</v>
      </c>
      <c r="AH106">
        <v>4</v>
      </c>
      <c r="AI106">
        <v>10</v>
      </c>
      <c r="AJ106">
        <v>5</v>
      </c>
      <c r="AK106">
        <v>53</v>
      </c>
      <c r="AL106">
        <f>_xlfn.STDEV.P(Table14[[#This Row],[p1]:[p10]])</f>
        <v>1.004987562112089</v>
      </c>
    </row>
    <row r="107" spans="1:38" x14ac:dyDescent="0.3">
      <c r="A107">
        <v>42932</v>
      </c>
      <c r="B107">
        <v>1</v>
      </c>
      <c r="C107">
        <v>2001</v>
      </c>
      <c r="D107" s="1">
        <v>45961.670243055552</v>
      </c>
      <c r="E107">
        <v>1</v>
      </c>
      <c r="F107" s="110">
        <v>1</v>
      </c>
      <c r="G107">
        <v>1</v>
      </c>
      <c r="H107">
        <v>1</v>
      </c>
      <c r="I107">
        <v>3</v>
      </c>
      <c r="J107">
        <v>2</v>
      </c>
      <c r="K107">
        <v>5</v>
      </c>
      <c r="L107">
        <v>1</v>
      </c>
      <c r="M107">
        <v>5</v>
      </c>
      <c r="N107">
        <v>3</v>
      </c>
      <c r="O107">
        <v>3</v>
      </c>
      <c r="P107">
        <v>1</v>
      </c>
      <c r="Q107">
        <v>7</v>
      </c>
      <c r="R107">
        <v>3</v>
      </c>
      <c r="S107">
        <v>5</v>
      </c>
      <c r="T107">
        <v>5</v>
      </c>
      <c r="U107">
        <v>3</v>
      </c>
      <c r="V107">
        <v>3</v>
      </c>
      <c r="W107">
        <v>3</v>
      </c>
      <c r="X107">
        <v>4</v>
      </c>
      <c r="Y107">
        <v>5</v>
      </c>
      <c r="Z107">
        <v>7</v>
      </c>
      <c r="AA107">
        <v>8</v>
      </c>
      <c r="AB107">
        <v>3</v>
      </c>
      <c r="AC107">
        <v>1</v>
      </c>
      <c r="AD107">
        <v>9</v>
      </c>
      <c r="AE107">
        <v>7</v>
      </c>
      <c r="AF107">
        <v>5</v>
      </c>
      <c r="AG107">
        <v>2</v>
      </c>
      <c r="AH107">
        <v>10</v>
      </c>
      <c r="AI107">
        <v>6</v>
      </c>
      <c r="AJ107">
        <v>4</v>
      </c>
      <c r="AK107">
        <v>53</v>
      </c>
      <c r="AL107">
        <f>_xlfn.STDEV.P(Table14[[#This Row],[p1]:[p10]])</f>
        <v>1.5</v>
      </c>
    </row>
    <row r="108" spans="1:38" x14ac:dyDescent="0.3">
      <c r="A108">
        <v>42935</v>
      </c>
      <c r="B108">
        <v>0</v>
      </c>
      <c r="C108">
        <v>2003</v>
      </c>
      <c r="D108" s="1">
        <v>45961.627500000002</v>
      </c>
      <c r="E108" t="s">
        <v>28</v>
      </c>
      <c r="F108" s="110"/>
      <c r="G108">
        <v>5</v>
      </c>
      <c r="H108">
        <v>4</v>
      </c>
      <c r="I108">
        <v>3</v>
      </c>
      <c r="J108">
        <v>4</v>
      </c>
      <c r="K108">
        <v>4</v>
      </c>
      <c r="L108">
        <v>2</v>
      </c>
      <c r="M108">
        <v>3</v>
      </c>
      <c r="N108">
        <v>2</v>
      </c>
      <c r="O108">
        <v>5</v>
      </c>
      <c r="P108">
        <v>2</v>
      </c>
      <c r="Q108">
        <v>8</v>
      </c>
      <c r="R108">
        <v>73</v>
      </c>
      <c r="S108">
        <v>5</v>
      </c>
      <c r="T108">
        <v>5</v>
      </c>
      <c r="U108">
        <v>11</v>
      </c>
      <c r="V108">
        <v>5</v>
      </c>
      <c r="W108">
        <v>7</v>
      </c>
      <c r="X108">
        <v>7</v>
      </c>
      <c r="Y108">
        <v>6</v>
      </c>
      <c r="Z108">
        <v>8</v>
      </c>
      <c r="AA108">
        <v>5</v>
      </c>
      <c r="AB108">
        <v>9</v>
      </c>
      <c r="AC108">
        <v>7</v>
      </c>
      <c r="AD108">
        <v>10</v>
      </c>
      <c r="AE108">
        <v>2</v>
      </c>
      <c r="AF108">
        <v>8</v>
      </c>
      <c r="AG108">
        <v>1</v>
      </c>
      <c r="AH108">
        <v>4</v>
      </c>
      <c r="AI108">
        <v>6</v>
      </c>
      <c r="AJ108">
        <v>3</v>
      </c>
      <c r="AK108">
        <v>75</v>
      </c>
      <c r="AL108">
        <f>_xlfn.STDEV.P(Table14[[#This Row],[p1]:[p10]])</f>
        <v>1.1135528725660044</v>
      </c>
    </row>
    <row r="109" spans="1:38" x14ac:dyDescent="0.3">
      <c r="A109">
        <v>42939</v>
      </c>
      <c r="B109">
        <v>0</v>
      </c>
      <c r="C109">
        <v>2004</v>
      </c>
      <c r="D109" s="1">
        <v>45961.619722222225</v>
      </c>
      <c r="E109" t="s">
        <v>33</v>
      </c>
      <c r="F109" s="110">
        <v>1</v>
      </c>
      <c r="G109">
        <v>3</v>
      </c>
      <c r="H109">
        <v>1</v>
      </c>
      <c r="I109">
        <v>2</v>
      </c>
      <c r="J109">
        <v>1</v>
      </c>
      <c r="K109">
        <v>5</v>
      </c>
      <c r="L109">
        <v>2</v>
      </c>
      <c r="M109">
        <v>4</v>
      </c>
      <c r="N109">
        <v>5</v>
      </c>
      <c r="O109">
        <v>4</v>
      </c>
      <c r="P109">
        <v>3</v>
      </c>
      <c r="Q109">
        <v>6</v>
      </c>
      <c r="R109">
        <v>3</v>
      </c>
      <c r="S109">
        <v>4</v>
      </c>
      <c r="T109">
        <v>4</v>
      </c>
      <c r="U109">
        <v>3</v>
      </c>
      <c r="V109">
        <v>4</v>
      </c>
      <c r="W109">
        <v>4</v>
      </c>
      <c r="X109">
        <v>3</v>
      </c>
      <c r="Y109">
        <v>3</v>
      </c>
      <c r="Z109">
        <v>3</v>
      </c>
      <c r="AA109">
        <v>1</v>
      </c>
      <c r="AB109">
        <v>10</v>
      </c>
      <c r="AC109">
        <v>3</v>
      </c>
      <c r="AD109">
        <v>4</v>
      </c>
      <c r="AE109">
        <v>2</v>
      </c>
      <c r="AF109">
        <v>9</v>
      </c>
      <c r="AG109">
        <v>6</v>
      </c>
      <c r="AH109">
        <v>8</v>
      </c>
      <c r="AI109">
        <v>7</v>
      </c>
      <c r="AJ109">
        <v>5</v>
      </c>
      <c r="AK109">
        <v>77</v>
      </c>
      <c r="AL109">
        <f>_xlfn.STDEV.P(Table14[[#This Row],[p1]:[p10]])</f>
        <v>1.4142135623730951</v>
      </c>
    </row>
    <row r="110" spans="1:38" x14ac:dyDescent="0.3">
      <c r="A110">
        <v>42948</v>
      </c>
      <c r="B110">
        <v>0</v>
      </c>
      <c r="C110">
        <v>1984</v>
      </c>
      <c r="D110" s="1">
        <v>45961.623171296298</v>
      </c>
      <c r="E110" t="s">
        <v>28</v>
      </c>
      <c r="F110" s="110"/>
      <c r="G110">
        <v>3</v>
      </c>
      <c r="H110">
        <v>4</v>
      </c>
      <c r="I110">
        <v>3</v>
      </c>
      <c r="J110">
        <v>4</v>
      </c>
      <c r="K110">
        <v>3</v>
      </c>
      <c r="L110">
        <v>4</v>
      </c>
      <c r="M110">
        <v>3</v>
      </c>
      <c r="N110">
        <v>2</v>
      </c>
      <c r="O110">
        <v>2</v>
      </c>
      <c r="P110">
        <v>4</v>
      </c>
      <c r="Q110">
        <v>5</v>
      </c>
      <c r="R110">
        <v>4</v>
      </c>
      <c r="S110">
        <v>4</v>
      </c>
      <c r="T110">
        <v>3</v>
      </c>
      <c r="U110">
        <v>12</v>
      </c>
      <c r="V110">
        <v>3</v>
      </c>
      <c r="W110">
        <v>4</v>
      </c>
      <c r="X110">
        <v>5</v>
      </c>
      <c r="Y110">
        <v>7</v>
      </c>
      <c r="Z110">
        <v>9</v>
      </c>
      <c r="AA110">
        <v>6</v>
      </c>
      <c r="AB110">
        <v>7</v>
      </c>
      <c r="AC110">
        <v>5</v>
      </c>
      <c r="AD110">
        <v>10</v>
      </c>
      <c r="AE110">
        <v>1</v>
      </c>
      <c r="AF110">
        <v>3</v>
      </c>
      <c r="AG110">
        <v>9</v>
      </c>
      <c r="AH110">
        <v>8</v>
      </c>
      <c r="AI110">
        <v>4</v>
      </c>
      <c r="AJ110">
        <v>2</v>
      </c>
      <c r="AK110">
        <v>55</v>
      </c>
      <c r="AL110">
        <f>_xlfn.STDEV.P(Table14[[#This Row],[p1]:[p10]])</f>
        <v>0.74833147735478833</v>
      </c>
    </row>
    <row r="111" spans="1:38" x14ac:dyDescent="0.3">
      <c r="A111">
        <v>43003</v>
      </c>
      <c r="B111">
        <v>0</v>
      </c>
      <c r="C111">
        <v>1982</v>
      </c>
      <c r="D111" s="1">
        <v>45962.867731481485</v>
      </c>
      <c r="E111" t="s">
        <v>28</v>
      </c>
      <c r="F111" s="110"/>
      <c r="G111">
        <v>4</v>
      </c>
      <c r="H111">
        <v>1</v>
      </c>
      <c r="I111">
        <v>3</v>
      </c>
      <c r="J111">
        <v>1</v>
      </c>
      <c r="K111">
        <v>5</v>
      </c>
      <c r="L111">
        <v>1</v>
      </c>
      <c r="M111">
        <v>4</v>
      </c>
      <c r="N111">
        <v>2</v>
      </c>
      <c r="O111">
        <v>3</v>
      </c>
      <c r="P111">
        <v>1</v>
      </c>
      <c r="Q111">
        <v>6</v>
      </c>
      <c r="R111">
        <v>6</v>
      </c>
      <c r="S111">
        <v>7</v>
      </c>
      <c r="T111">
        <v>4</v>
      </c>
      <c r="U111">
        <v>15</v>
      </c>
      <c r="V111">
        <v>4</v>
      </c>
      <c r="W111">
        <v>5</v>
      </c>
      <c r="X111">
        <v>11</v>
      </c>
      <c r="Y111">
        <v>6</v>
      </c>
      <c r="Z111">
        <v>7</v>
      </c>
      <c r="AA111">
        <v>4</v>
      </c>
      <c r="AB111">
        <v>6</v>
      </c>
      <c r="AC111">
        <v>8</v>
      </c>
      <c r="AD111">
        <v>3</v>
      </c>
      <c r="AE111">
        <v>1</v>
      </c>
      <c r="AF111">
        <v>7</v>
      </c>
      <c r="AG111">
        <v>5</v>
      </c>
      <c r="AH111">
        <v>9</v>
      </c>
      <c r="AI111">
        <v>10</v>
      </c>
      <c r="AJ111">
        <v>2</v>
      </c>
      <c r="AK111">
        <v>8</v>
      </c>
      <c r="AL111">
        <f>_xlfn.STDEV.P(Table14[[#This Row],[p1]:[p10]])</f>
        <v>1.4317821063276353</v>
      </c>
    </row>
    <row r="112" spans="1:38" x14ac:dyDescent="0.3">
      <c r="A112">
        <v>43016</v>
      </c>
      <c r="B112">
        <v>1</v>
      </c>
      <c r="C112">
        <v>2003</v>
      </c>
      <c r="D112" s="1">
        <v>45961.692962962959</v>
      </c>
      <c r="E112" t="s">
        <v>34</v>
      </c>
      <c r="F112" s="110">
        <v>1</v>
      </c>
      <c r="G112">
        <v>2</v>
      </c>
      <c r="H112">
        <v>2</v>
      </c>
      <c r="I112">
        <v>4</v>
      </c>
      <c r="J112">
        <v>4</v>
      </c>
      <c r="K112">
        <v>5</v>
      </c>
      <c r="L112">
        <v>1</v>
      </c>
      <c r="M112">
        <v>3</v>
      </c>
      <c r="N112">
        <v>1</v>
      </c>
      <c r="O112">
        <v>2</v>
      </c>
      <c r="P112">
        <v>2</v>
      </c>
      <c r="Q112">
        <v>3</v>
      </c>
      <c r="R112">
        <v>3</v>
      </c>
      <c r="S112">
        <v>2</v>
      </c>
      <c r="T112">
        <v>14</v>
      </c>
      <c r="U112">
        <v>5</v>
      </c>
      <c r="V112">
        <v>8</v>
      </c>
      <c r="W112">
        <v>3</v>
      </c>
      <c r="X112">
        <v>3</v>
      </c>
      <c r="Y112">
        <v>4</v>
      </c>
      <c r="Z112">
        <v>7</v>
      </c>
      <c r="AA112">
        <v>9</v>
      </c>
      <c r="AB112">
        <v>10</v>
      </c>
      <c r="AC112">
        <v>4</v>
      </c>
      <c r="AD112">
        <v>7</v>
      </c>
      <c r="AE112">
        <v>8</v>
      </c>
      <c r="AF112">
        <v>2</v>
      </c>
      <c r="AG112">
        <v>6</v>
      </c>
      <c r="AH112">
        <v>3</v>
      </c>
      <c r="AI112">
        <v>5</v>
      </c>
      <c r="AJ112">
        <v>1</v>
      </c>
      <c r="AK112">
        <v>45</v>
      </c>
      <c r="AL112">
        <f>_xlfn.STDEV.P(Table14[[#This Row],[p1]:[p10]])</f>
        <v>1.2806248474865698</v>
      </c>
    </row>
    <row r="113" spans="1:38" x14ac:dyDescent="0.3">
      <c r="A113">
        <v>43020</v>
      </c>
      <c r="B113">
        <v>0</v>
      </c>
      <c r="C113">
        <v>1971</v>
      </c>
      <c r="D113" s="1">
        <v>45961.676493055558</v>
      </c>
      <c r="E113" t="s">
        <v>94</v>
      </c>
      <c r="F113" s="110">
        <v>0.5</v>
      </c>
      <c r="G113">
        <v>5</v>
      </c>
      <c r="H113">
        <v>1</v>
      </c>
      <c r="I113">
        <v>5</v>
      </c>
      <c r="J113">
        <v>4</v>
      </c>
      <c r="K113">
        <v>5</v>
      </c>
      <c r="L113">
        <v>2</v>
      </c>
      <c r="M113">
        <v>5</v>
      </c>
      <c r="N113">
        <v>1</v>
      </c>
      <c r="O113">
        <v>4</v>
      </c>
      <c r="P113">
        <v>2</v>
      </c>
      <c r="Q113">
        <v>7</v>
      </c>
      <c r="R113">
        <v>9</v>
      </c>
      <c r="S113">
        <v>4</v>
      </c>
      <c r="T113">
        <v>8</v>
      </c>
      <c r="U113">
        <v>6</v>
      </c>
      <c r="V113">
        <v>6</v>
      </c>
      <c r="W113">
        <v>4</v>
      </c>
      <c r="X113">
        <v>6</v>
      </c>
      <c r="Y113">
        <v>5</v>
      </c>
      <c r="Z113">
        <v>6</v>
      </c>
      <c r="AA113">
        <v>3</v>
      </c>
      <c r="AB113">
        <v>5</v>
      </c>
      <c r="AC113">
        <v>2</v>
      </c>
      <c r="AD113">
        <v>8</v>
      </c>
      <c r="AE113">
        <v>1</v>
      </c>
      <c r="AF113">
        <v>6</v>
      </c>
      <c r="AG113">
        <v>10</v>
      </c>
      <c r="AH113">
        <v>7</v>
      </c>
      <c r="AI113">
        <v>4</v>
      </c>
      <c r="AJ113">
        <v>9</v>
      </c>
      <c r="AK113">
        <v>32</v>
      </c>
      <c r="AL113">
        <f>_xlfn.STDEV.P(Table14[[#This Row],[p1]:[p10]])</f>
        <v>1.6248076809271921</v>
      </c>
    </row>
    <row r="114" spans="1:38" x14ac:dyDescent="0.3">
      <c r="A114">
        <v>43022</v>
      </c>
      <c r="B114">
        <v>0</v>
      </c>
      <c r="C114">
        <v>2004</v>
      </c>
      <c r="D114" s="1">
        <v>45961.676840277774</v>
      </c>
      <c r="E114">
        <v>3</v>
      </c>
      <c r="F114" s="110">
        <v>3</v>
      </c>
      <c r="G114">
        <v>1</v>
      </c>
      <c r="H114">
        <v>5</v>
      </c>
      <c r="I114">
        <v>4</v>
      </c>
      <c r="J114">
        <v>5</v>
      </c>
      <c r="K114">
        <v>4</v>
      </c>
      <c r="L114">
        <v>5</v>
      </c>
      <c r="M114">
        <v>3</v>
      </c>
      <c r="N114">
        <v>4</v>
      </c>
      <c r="O114">
        <v>2</v>
      </c>
      <c r="P114">
        <v>5</v>
      </c>
      <c r="Q114">
        <v>6</v>
      </c>
      <c r="R114">
        <v>4</v>
      </c>
      <c r="S114">
        <v>7</v>
      </c>
      <c r="T114">
        <v>4</v>
      </c>
      <c r="U114">
        <v>4</v>
      </c>
      <c r="V114">
        <v>4</v>
      </c>
      <c r="W114">
        <v>4</v>
      </c>
      <c r="X114">
        <v>5</v>
      </c>
      <c r="Y114">
        <v>3</v>
      </c>
      <c r="Z114">
        <v>10</v>
      </c>
      <c r="AA114">
        <v>6</v>
      </c>
      <c r="AB114">
        <v>9</v>
      </c>
      <c r="AC114">
        <v>2</v>
      </c>
      <c r="AD114">
        <v>7</v>
      </c>
      <c r="AE114">
        <v>10</v>
      </c>
      <c r="AF114">
        <v>1</v>
      </c>
      <c r="AG114">
        <v>4</v>
      </c>
      <c r="AH114">
        <v>8</v>
      </c>
      <c r="AI114">
        <v>3</v>
      </c>
      <c r="AJ114">
        <v>5</v>
      </c>
      <c r="AK114">
        <v>20</v>
      </c>
      <c r="AL114">
        <f>_xlfn.STDEV.P(Table14[[#This Row],[p1]:[p10]])</f>
        <v>1.3266499161421599</v>
      </c>
    </row>
    <row r="115" spans="1:38" x14ac:dyDescent="0.3">
      <c r="A115">
        <v>43038</v>
      </c>
      <c r="B115">
        <v>0</v>
      </c>
      <c r="C115">
        <v>1978</v>
      </c>
      <c r="D115" s="1">
        <v>45961.700300925928</v>
      </c>
      <c r="E115">
        <v>1</v>
      </c>
      <c r="F115" s="110">
        <v>1</v>
      </c>
      <c r="G115">
        <v>1</v>
      </c>
      <c r="H115">
        <v>3</v>
      </c>
      <c r="I115">
        <v>3</v>
      </c>
      <c r="J115">
        <v>4</v>
      </c>
      <c r="K115">
        <v>3</v>
      </c>
      <c r="L115">
        <v>2</v>
      </c>
      <c r="M115">
        <v>3</v>
      </c>
      <c r="N115">
        <v>1</v>
      </c>
      <c r="O115">
        <v>2</v>
      </c>
      <c r="P115">
        <v>1</v>
      </c>
      <c r="Q115">
        <v>6</v>
      </c>
      <c r="R115">
        <v>8</v>
      </c>
      <c r="S115">
        <v>5</v>
      </c>
      <c r="T115">
        <v>13</v>
      </c>
      <c r="U115">
        <v>12</v>
      </c>
      <c r="V115">
        <v>5</v>
      </c>
      <c r="W115">
        <v>7</v>
      </c>
      <c r="X115">
        <v>4</v>
      </c>
      <c r="Y115">
        <v>5</v>
      </c>
      <c r="Z115">
        <v>6</v>
      </c>
      <c r="AA115">
        <v>6</v>
      </c>
      <c r="AB115">
        <v>9</v>
      </c>
      <c r="AC115">
        <v>2</v>
      </c>
      <c r="AD115">
        <v>1</v>
      </c>
      <c r="AE115">
        <v>7</v>
      </c>
      <c r="AF115">
        <v>8</v>
      </c>
      <c r="AG115">
        <v>5</v>
      </c>
      <c r="AH115">
        <v>4</v>
      </c>
      <c r="AI115">
        <v>10</v>
      </c>
      <c r="AJ115">
        <v>3</v>
      </c>
      <c r="AK115">
        <v>47</v>
      </c>
      <c r="AL115">
        <f>_xlfn.STDEV.P(Table14[[#This Row],[p1]:[p10]])</f>
        <v>1.004987562112089</v>
      </c>
    </row>
    <row r="116" spans="1:38" x14ac:dyDescent="0.3">
      <c r="A116">
        <v>43085</v>
      </c>
      <c r="B116">
        <v>1</v>
      </c>
      <c r="C116">
        <v>2004</v>
      </c>
      <c r="D116" s="1">
        <v>45961.772847222222</v>
      </c>
      <c r="E116">
        <v>2</v>
      </c>
      <c r="F116" s="110">
        <v>2</v>
      </c>
      <c r="G116">
        <v>1</v>
      </c>
      <c r="H116">
        <v>4</v>
      </c>
      <c r="I116">
        <v>2</v>
      </c>
      <c r="J116">
        <v>5</v>
      </c>
      <c r="K116">
        <v>5</v>
      </c>
      <c r="L116">
        <v>4</v>
      </c>
      <c r="M116">
        <v>4</v>
      </c>
      <c r="N116">
        <v>5</v>
      </c>
      <c r="O116">
        <v>5</v>
      </c>
      <c r="P116">
        <v>5</v>
      </c>
      <c r="Q116">
        <v>4</v>
      </c>
      <c r="R116">
        <v>8</v>
      </c>
      <c r="S116">
        <v>5</v>
      </c>
      <c r="T116">
        <v>5</v>
      </c>
      <c r="U116">
        <v>6</v>
      </c>
      <c r="V116">
        <v>5</v>
      </c>
      <c r="W116">
        <v>4</v>
      </c>
      <c r="X116">
        <v>4</v>
      </c>
      <c r="Y116">
        <v>6</v>
      </c>
      <c r="Z116">
        <v>8</v>
      </c>
      <c r="AA116">
        <v>8</v>
      </c>
      <c r="AB116">
        <v>5</v>
      </c>
      <c r="AC116">
        <v>6</v>
      </c>
      <c r="AD116">
        <v>10</v>
      </c>
      <c r="AE116">
        <v>1</v>
      </c>
      <c r="AF116">
        <v>4</v>
      </c>
      <c r="AG116">
        <v>2</v>
      </c>
      <c r="AH116">
        <v>9</v>
      </c>
      <c r="AI116">
        <v>7</v>
      </c>
      <c r="AJ116">
        <v>3</v>
      </c>
      <c r="AK116">
        <v>56</v>
      </c>
      <c r="AL116">
        <f>_xlfn.STDEV.P(Table14[[#This Row],[p1]:[p10]])</f>
        <v>1.3416407864998738</v>
      </c>
    </row>
    <row r="117" spans="1:38" x14ac:dyDescent="0.3">
      <c r="A117">
        <v>43093</v>
      </c>
      <c r="B117">
        <v>0</v>
      </c>
      <c r="C117">
        <v>1970</v>
      </c>
      <c r="D117" s="1">
        <v>45961.792592592596</v>
      </c>
      <c r="E117" t="s">
        <v>28</v>
      </c>
      <c r="F117" s="110"/>
      <c r="G117">
        <v>4</v>
      </c>
      <c r="H117">
        <v>2</v>
      </c>
      <c r="I117">
        <v>4</v>
      </c>
      <c r="J117">
        <v>2</v>
      </c>
      <c r="K117">
        <v>4</v>
      </c>
      <c r="L117">
        <v>2</v>
      </c>
      <c r="M117">
        <v>5</v>
      </c>
      <c r="N117">
        <v>4</v>
      </c>
      <c r="O117">
        <v>4</v>
      </c>
      <c r="P117">
        <v>1</v>
      </c>
      <c r="Q117">
        <v>4</v>
      </c>
      <c r="R117">
        <v>5</v>
      </c>
      <c r="S117">
        <v>6</v>
      </c>
      <c r="T117">
        <v>12</v>
      </c>
      <c r="U117">
        <v>4</v>
      </c>
      <c r="V117">
        <v>5</v>
      </c>
      <c r="W117">
        <v>4</v>
      </c>
      <c r="X117">
        <v>4</v>
      </c>
      <c r="Y117">
        <v>2</v>
      </c>
      <c r="Z117">
        <v>5</v>
      </c>
      <c r="AA117">
        <v>4</v>
      </c>
      <c r="AB117">
        <v>5</v>
      </c>
      <c r="AC117">
        <v>10</v>
      </c>
      <c r="AD117">
        <v>1</v>
      </c>
      <c r="AE117">
        <v>6</v>
      </c>
      <c r="AF117">
        <v>9</v>
      </c>
      <c r="AG117">
        <v>3</v>
      </c>
      <c r="AH117">
        <v>2</v>
      </c>
      <c r="AI117">
        <v>7</v>
      </c>
      <c r="AJ117">
        <v>8</v>
      </c>
      <c r="AK117">
        <v>59</v>
      </c>
      <c r="AL117">
        <f>_xlfn.STDEV.P(Table14[[#This Row],[p1]:[p10]])</f>
        <v>1.2489995996796797</v>
      </c>
    </row>
    <row r="118" spans="1:38" x14ac:dyDescent="0.3">
      <c r="A118">
        <v>43113</v>
      </c>
      <c r="B118">
        <v>0</v>
      </c>
      <c r="C118">
        <v>1988</v>
      </c>
      <c r="D118" s="1">
        <v>45961.832731481481</v>
      </c>
      <c r="E118">
        <v>1</v>
      </c>
      <c r="F118" s="110">
        <v>1</v>
      </c>
      <c r="G118">
        <v>5</v>
      </c>
      <c r="H118">
        <v>2</v>
      </c>
      <c r="I118">
        <v>4</v>
      </c>
      <c r="J118">
        <v>2</v>
      </c>
      <c r="K118">
        <v>5</v>
      </c>
      <c r="L118">
        <v>1</v>
      </c>
      <c r="M118">
        <v>5</v>
      </c>
      <c r="N118">
        <v>3</v>
      </c>
      <c r="O118">
        <v>4</v>
      </c>
      <c r="P118">
        <v>4</v>
      </c>
      <c r="Q118">
        <v>6</v>
      </c>
      <c r="R118">
        <v>8</v>
      </c>
      <c r="S118">
        <v>5</v>
      </c>
      <c r="T118">
        <v>5</v>
      </c>
      <c r="U118">
        <v>3</v>
      </c>
      <c r="V118">
        <v>5</v>
      </c>
      <c r="W118">
        <v>3</v>
      </c>
      <c r="X118">
        <v>6</v>
      </c>
      <c r="Y118">
        <v>4</v>
      </c>
      <c r="Z118">
        <v>10</v>
      </c>
      <c r="AA118">
        <v>2</v>
      </c>
      <c r="AB118">
        <v>1</v>
      </c>
      <c r="AC118">
        <v>9</v>
      </c>
      <c r="AD118">
        <v>5</v>
      </c>
      <c r="AE118">
        <v>7</v>
      </c>
      <c r="AF118">
        <v>10</v>
      </c>
      <c r="AG118">
        <v>3</v>
      </c>
      <c r="AH118">
        <v>4</v>
      </c>
      <c r="AI118">
        <v>6</v>
      </c>
      <c r="AJ118">
        <v>8</v>
      </c>
      <c r="AK118">
        <v>27</v>
      </c>
      <c r="AL118">
        <f>_xlfn.STDEV.P(Table14[[#This Row],[p1]:[p10]])</f>
        <v>1.3601470508735443</v>
      </c>
    </row>
    <row r="119" spans="1:38" x14ac:dyDescent="0.3">
      <c r="A119">
        <v>43242</v>
      </c>
      <c r="B119">
        <v>1</v>
      </c>
      <c r="C119">
        <v>2001</v>
      </c>
      <c r="D119" s="1">
        <v>45962.449004629627</v>
      </c>
      <c r="E119">
        <v>2</v>
      </c>
      <c r="F119" s="110">
        <v>2</v>
      </c>
      <c r="G119">
        <v>5</v>
      </c>
      <c r="H119">
        <v>5</v>
      </c>
      <c r="I119">
        <v>2</v>
      </c>
      <c r="J119">
        <v>5</v>
      </c>
      <c r="K119">
        <v>2</v>
      </c>
      <c r="L119">
        <v>5</v>
      </c>
      <c r="M119">
        <v>5</v>
      </c>
      <c r="N119">
        <v>5</v>
      </c>
      <c r="O119">
        <v>5</v>
      </c>
      <c r="P119">
        <v>5</v>
      </c>
      <c r="Q119">
        <v>5</v>
      </c>
      <c r="R119">
        <v>4</v>
      </c>
      <c r="S119">
        <v>3</v>
      </c>
      <c r="T119">
        <v>2</v>
      </c>
      <c r="U119">
        <v>3</v>
      </c>
      <c r="V119">
        <v>2</v>
      </c>
      <c r="W119">
        <v>6</v>
      </c>
      <c r="X119">
        <v>1</v>
      </c>
      <c r="Y119">
        <v>2</v>
      </c>
      <c r="Z119">
        <v>2</v>
      </c>
      <c r="AA119">
        <v>2</v>
      </c>
      <c r="AB119">
        <v>6</v>
      </c>
      <c r="AC119">
        <v>7</v>
      </c>
      <c r="AD119">
        <v>5</v>
      </c>
      <c r="AE119">
        <v>8</v>
      </c>
      <c r="AF119">
        <v>4</v>
      </c>
      <c r="AG119">
        <v>1</v>
      </c>
      <c r="AH119">
        <v>9</v>
      </c>
      <c r="AI119">
        <v>10</v>
      </c>
      <c r="AJ119">
        <v>3</v>
      </c>
      <c r="AK119">
        <v>17</v>
      </c>
      <c r="AL119">
        <f>_xlfn.STDEV.P(Table14[[#This Row],[p1]:[p10]])</f>
        <v>1.2</v>
      </c>
    </row>
    <row r="120" spans="1:38" x14ac:dyDescent="0.3">
      <c r="A120">
        <v>43272</v>
      </c>
      <c r="B120">
        <v>0</v>
      </c>
      <c r="C120">
        <v>1994</v>
      </c>
      <c r="D120" s="1">
        <v>45962.71607638889</v>
      </c>
      <c r="E120" t="s">
        <v>51</v>
      </c>
      <c r="F120" s="110">
        <v>2.5</v>
      </c>
      <c r="G120">
        <v>5</v>
      </c>
      <c r="H120">
        <v>4</v>
      </c>
      <c r="I120">
        <v>4</v>
      </c>
      <c r="J120">
        <v>4</v>
      </c>
      <c r="K120">
        <v>4</v>
      </c>
      <c r="L120">
        <v>2</v>
      </c>
      <c r="M120">
        <v>5</v>
      </c>
      <c r="N120">
        <v>4</v>
      </c>
      <c r="O120">
        <v>4</v>
      </c>
      <c r="P120">
        <v>2</v>
      </c>
      <c r="Q120">
        <v>33</v>
      </c>
      <c r="R120">
        <v>20</v>
      </c>
      <c r="S120">
        <v>2</v>
      </c>
      <c r="T120">
        <v>3</v>
      </c>
      <c r="U120">
        <v>3</v>
      </c>
      <c r="V120">
        <v>4</v>
      </c>
      <c r="W120">
        <v>4</v>
      </c>
      <c r="X120">
        <v>7</v>
      </c>
      <c r="Y120">
        <v>3</v>
      </c>
      <c r="Z120">
        <v>7</v>
      </c>
      <c r="AA120">
        <v>1</v>
      </c>
      <c r="AB120">
        <v>3</v>
      </c>
      <c r="AC120">
        <v>6</v>
      </c>
      <c r="AD120">
        <v>4</v>
      </c>
      <c r="AE120">
        <v>5</v>
      </c>
      <c r="AF120">
        <v>10</v>
      </c>
      <c r="AG120">
        <v>9</v>
      </c>
      <c r="AH120">
        <v>2</v>
      </c>
      <c r="AI120">
        <v>7</v>
      </c>
      <c r="AJ120">
        <v>8</v>
      </c>
      <c r="AK120">
        <v>51</v>
      </c>
      <c r="AL120">
        <f>_xlfn.STDEV.P(Table14[[#This Row],[p1]:[p10]])</f>
        <v>0.9797958971132712</v>
      </c>
    </row>
    <row r="121" spans="1:38" x14ac:dyDescent="0.3">
      <c r="A121">
        <v>43382</v>
      </c>
      <c r="B121">
        <v>1</v>
      </c>
      <c r="C121">
        <v>1999</v>
      </c>
      <c r="D121" s="1">
        <v>45962.683009259257</v>
      </c>
      <c r="E121">
        <v>1</v>
      </c>
      <c r="F121" s="110">
        <v>1</v>
      </c>
      <c r="G121">
        <v>2</v>
      </c>
      <c r="H121">
        <v>4</v>
      </c>
      <c r="I121">
        <v>5</v>
      </c>
      <c r="J121">
        <v>5</v>
      </c>
      <c r="K121">
        <v>5</v>
      </c>
      <c r="L121">
        <v>4</v>
      </c>
      <c r="M121">
        <v>5</v>
      </c>
      <c r="N121">
        <v>4</v>
      </c>
      <c r="O121">
        <v>5</v>
      </c>
      <c r="P121">
        <v>4</v>
      </c>
      <c r="Q121">
        <v>6</v>
      </c>
      <c r="R121">
        <v>5</v>
      </c>
      <c r="S121">
        <v>4</v>
      </c>
      <c r="T121">
        <v>3</v>
      </c>
      <c r="U121">
        <v>2</v>
      </c>
      <c r="V121">
        <v>4</v>
      </c>
      <c r="W121">
        <v>7</v>
      </c>
      <c r="X121">
        <v>6</v>
      </c>
      <c r="Y121">
        <v>4</v>
      </c>
      <c r="Z121">
        <v>4</v>
      </c>
      <c r="AA121">
        <v>8</v>
      </c>
      <c r="AB121">
        <v>3</v>
      </c>
      <c r="AC121">
        <v>6</v>
      </c>
      <c r="AD121">
        <v>4</v>
      </c>
      <c r="AE121">
        <v>7</v>
      </c>
      <c r="AF121">
        <v>2</v>
      </c>
      <c r="AG121">
        <v>1</v>
      </c>
      <c r="AH121">
        <v>10</v>
      </c>
      <c r="AI121">
        <v>5</v>
      </c>
      <c r="AJ121">
        <v>9</v>
      </c>
      <c r="AK121">
        <v>39</v>
      </c>
      <c r="AL121">
        <f>_xlfn.STDEV.P(Table14[[#This Row],[p1]:[p10]])</f>
        <v>0.9</v>
      </c>
    </row>
    <row r="122" spans="1:38" x14ac:dyDescent="0.3">
      <c r="A122">
        <v>43399</v>
      </c>
      <c r="B122">
        <v>1</v>
      </c>
      <c r="C122">
        <v>1991</v>
      </c>
      <c r="D122" s="1">
        <v>45962.745092592595</v>
      </c>
      <c r="E122" t="s">
        <v>28</v>
      </c>
      <c r="F122" s="110"/>
      <c r="G122">
        <v>2</v>
      </c>
      <c r="H122">
        <v>4</v>
      </c>
      <c r="I122">
        <v>4</v>
      </c>
      <c r="J122">
        <v>4</v>
      </c>
      <c r="K122">
        <v>3</v>
      </c>
      <c r="L122">
        <v>4</v>
      </c>
      <c r="M122">
        <v>4</v>
      </c>
      <c r="N122">
        <v>4</v>
      </c>
      <c r="O122">
        <v>4</v>
      </c>
      <c r="P122">
        <v>3</v>
      </c>
      <c r="Q122">
        <v>3</v>
      </c>
      <c r="R122">
        <v>4</v>
      </c>
      <c r="S122">
        <v>3</v>
      </c>
      <c r="T122">
        <v>4</v>
      </c>
      <c r="U122">
        <v>4</v>
      </c>
      <c r="V122">
        <v>6</v>
      </c>
      <c r="W122">
        <v>27</v>
      </c>
      <c r="X122">
        <v>3</v>
      </c>
      <c r="Y122">
        <v>3</v>
      </c>
      <c r="Z122">
        <v>4</v>
      </c>
      <c r="AA122">
        <v>7</v>
      </c>
      <c r="AB122">
        <v>5</v>
      </c>
      <c r="AC122">
        <v>2</v>
      </c>
      <c r="AD122">
        <v>8</v>
      </c>
      <c r="AE122">
        <v>6</v>
      </c>
      <c r="AF122">
        <v>3</v>
      </c>
      <c r="AG122">
        <v>1</v>
      </c>
      <c r="AH122">
        <v>10</v>
      </c>
      <c r="AI122">
        <v>9</v>
      </c>
      <c r="AJ122">
        <v>4</v>
      </c>
      <c r="AK122">
        <v>47</v>
      </c>
      <c r="AL122">
        <f>_xlfn.STDEV.P(Table14[[#This Row],[p1]:[p10]])</f>
        <v>0.66332495807107994</v>
      </c>
    </row>
    <row r="123" spans="1:38" x14ac:dyDescent="0.3">
      <c r="A123">
        <v>43415</v>
      </c>
      <c r="B123">
        <v>0</v>
      </c>
      <c r="C123">
        <v>2005</v>
      </c>
      <c r="D123" s="1">
        <v>45962.754236111112</v>
      </c>
      <c r="E123">
        <v>3</v>
      </c>
      <c r="F123" s="110">
        <v>3</v>
      </c>
      <c r="G123">
        <v>1</v>
      </c>
      <c r="H123">
        <v>5</v>
      </c>
      <c r="I123">
        <v>2</v>
      </c>
      <c r="J123">
        <v>5</v>
      </c>
      <c r="K123">
        <v>5</v>
      </c>
      <c r="L123">
        <v>2</v>
      </c>
      <c r="M123">
        <v>4</v>
      </c>
      <c r="N123">
        <v>5</v>
      </c>
      <c r="O123">
        <v>2</v>
      </c>
      <c r="P123">
        <v>5</v>
      </c>
      <c r="Q123">
        <v>5</v>
      </c>
      <c r="R123">
        <v>5</v>
      </c>
      <c r="S123">
        <v>8</v>
      </c>
      <c r="T123">
        <v>3</v>
      </c>
      <c r="U123">
        <v>2</v>
      </c>
      <c r="V123">
        <v>4</v>
      </c>
      <c r="W123">
        <v>2</v>
      </c>
      <c r="X123">
        <v>7</v>
      </c>
      <c r="Y123">
        <v>5</v>
      </c>
      <c r="Z123">
        <v>3</v>
      </c>
      <c r="AA123">
        <v>5</v>
      </c>
      <c r="AB123">
        <v>2</v>
      </c>
      <c r="AC123">
        <v>7</v>
      </c>
      <c r="AD123">
        <v>10</v>
      </c>
      <c r="AE123">
        <v>9</v>
      </c>
      <c r="AF123">
        <v>6</v>
      </c>
      <c r="AG123">
        <v>8</v>
      </c>
      <c r="AH123">
        <v>1</v>
      </c>
      <c r="AI123">
        <v>4</v>
      </c>
      <c r="AJ123">
        <v>3</v>
      </c>
      <c r="AK123">
        <v>56</v>
      </c>
      <c r="AL123">
        <f>_xlfn.STDEV.P(Table14[[#This Row],[p1]:[p10]])</f>
        <v>1.5620499351813308</v>
      </c>
    </row>
    <row r="124" spans="1:38" x14ac:dyDescent="0.3">
      <c r="A124">
        <v>43451</v>
      </c>
      <c r="B124">
        <v>0</v>
      </c>
      <c r="C124">
        <v>2001</v>
      </c>
      <c r="D124" s="1">
        <v>45968.597939814812</v>
      </c>
      <c r="E124">
        <v>5</v>
      </c>
      <c r="F124" s="110">
        <v>5</v>
      </c>
      <c r="G124">
        <v>4</v>
      </c>
      <c r="H124">
        <v>4</v>
      </c>
      <c r="I124">
        <v>4</v>
      </c>
      <c r="J124">
        <v>4</v>
      </c>
      <c r="K124">
        <v>4</v>
      </c>
      <c r="L124">
        <v>3</v>
      </c>
      <c r="M124">
        <v>5</v>
      </c>
      <c r="N124">
        <v>2</v>
      </c>
      <c r="O124">
        <v>4</v>
      </c>
      <c r="P124">
        <v>4</v>
      </c>
      <c r="Q124">
        <v>4</v>
      </c>
      <c r="R124">
        <v>4</v>
      </c>
      <c r="S124">
        <v>3</v>
      </c>
      <c r="T124">
        <v>3</v>
      </c>
      <c r="U124">
        <v>3</v>
      </c>
      <c r="V124">
        <v>4</v>
      </c>
      <c r="W124">
        <v>3</v>
      </c>
      <c r="X124">
        <v>4</v>
      </c>
      <c r="Y124">
        <v>6</v>
      </c>
      <c r="Z124">
        <v>4</v>
      </c>
      <c r="AA124">
        <v>2</v>
      </c>
      <c r="AB124">
        <v>1</v>
      </c>
      <c r="AC124">
        <v>10</v>
      </c>
      <c r="AD124">
        <v>9</v>
      </c>
      <c r="AE124">
        <v>5</v>
      </c>
      <c r="AF124">
        <v>6</v>
      </c>
      <c r="AG124">
        <v>3</v>
      </c>
      <c r="AH124">
        <v>8</v>
      </c>
      <c r="AI124">
        <v>7</v>
      </c>
      <c r="AJ124">
        <v>4</v>
      </c>
      <c r="AK124">
        <v>53</v>
      </c>
      <c r="AL124">
        <f>_xlfn.STDEV.P(Table14[[#This Row],[p1]:[p10]])</f>
        <v>0.74833147735478833</v>
      </c>
    </row>
    <row r="125" spans="1:38" x14ac:dyDescent="0.3">
      <c r="A125">
        <v>43459</v>
      </c>
      <c r="B125">
        <v>0</v>
      </c>
      <c r="C125">
        <v>2004</v>
      </c>
      <c r="D125" s="1">
        <v>45962.890138888892</v>
      </c>
      <c r="E125" t="s">
        <v>28</v>
      </c>
      <c r="F125" s="110"/>
      <c r="G125">
        <v>2</v>
      </c>
      <c r="H125">
        <v>5</v>
      </c>
      <c r="I125">
        <v>2</v>
      </c>
      <c r="J125">
        <v>5</v>
      </c>
      <c r="K125">
        <v>4</v>
      </c>
      <c r="L125">
        <v>5</v>
      </c>
      <c r="M125">
        <v>3</v>
      </c>
      <c r="N125">
        <v>4</v>
      </c>
      <c r="O125">
        <v>2</v>
      </c>
      <c r="P125">
        <v>4</v>
      </c>
      <c r="Q125">
        <v>4</v>
      </c>
      <c r="R125">
        <v>8</v>
      </c>
      <c r="S125">
        <v>4</v>
      </c>
      <c r="T125">
        <v>3</v>
      </c>
      <c r="U125">
        <v>8</v>
      </c>
      <c r="V125">
        <v>5</v>
      </c>
      <c r="W125">
        <v>6</v>
      </c>
      <c r="X125">
        <v>7</v>
      </c>
      <c r="Y125">
        <v>5</v>
      </c>
      <c r="Z125">
        <v>5</v>
      </c>
      <c r="AA125">
        <v>8</v>
      </c>
      <c r="AB125">
        <v>10</v>
      </c>
      <c r="AC125">
        <v>9</v>
      </c>
      <c r="AD125">
        <v>5</v>
      </c>
      <c r="AE125">
        <v>3</v>
      </c>
      <c r="AF125">
        <v>7</v>
      </c>
      <c r="AG125">
        <v>1</v>
      </c>
      <c r="AH125">
        <v>4</v>
      </c>
      <c r="AI125">
        <v>2</v>
      </c>
      <c r="AJ125">
        <v>6</v>
      </c>
      <c r="AK125">
        <v>26</v>
      </c>
      <c r="AL125">
        <f>_xlfn.STDEV.P(Table14[[#This Row],[p1]:[p10]])</f>
        <v>1.2</v>
      </c>
    </row>
    <row r="126" spans="1:38" x14ac:dyDescent="0.3">
      <c r="A126">
        <v>43490</v>
      </c>
      <c r="B126">
        <v>0</v>
      </c>
      <c r="C126">
        <v>1949</v>
      </c>
      <c r="D126" s="1">
        <v>45963.446967592594</v>
      </c>
      <c r="E126">
        <v>3</v>
      </c>
      <c r="F126" s="110">
        <v>3</v>
      </c>
      <c r="G126">
        <v>4</v>
      </c>
      <c r="H126">
        <v>2</v>
      </c>
      <c r="I126">
        <v>3</v>
      </c>
      <c r="J126">
        <v>3</v>
      </c>
      <c r="K126">
        <v>4</v>
      </c>
      <c r="L126">
        <v>2</v>
      </c>
      <c r="M126">
        <v>4</v>
      </c>
      <c r="N126">
        <v>2</v>
      </c>
      <c r="O126">
        <v>4</v>
      </c>
      <c r="P126">
        <v>1</v>
      </c>
      <c r="Q126">
        <v>10</v>
      </c>
      <c r="R126">
        <v>6</v>
      </c>
      <c r="S126">
        <v>5</v>
      </c>
      <c r="T126">
        <v>7</v>
      </c>
      <c r="U126">
        <v>5</v>
      </c>
      <c r="V126">
        <v>7</v>
      </c>
      <c r="W126">
        <v>13</v>
      </c>
      <c r="X126">
        <v>5</v>
      </c>
      <c r="Y126">
        <v>4</v>
      </c>
      <c r="Z126">
        <v>7</v>
      </c>
      <c r="AA126">
        <v>6</v>
      </c>
      <c r="AB126">
        <v>10</v>
      </c>
      <c r="AC126">
        <v>8</v>
      </c>
      <c r="AD126">
        <v>7</v>
      </c>
      <c r="AE126">
        <v>2</v>
      </c>
      <c r="AF126">
        <v>9</v>
      </c>
      <c r="AG126">
        <v>1</v>
      </c>
      <c r="AH126">
        <v>5</v>
      </c>
      <c r="AI126">
        <v>3</v>
      </c>
      <c r="AJ126">
        <v>4</v>
      </c>
      <c r="AK126">
        <v>50</v>
      </c>
      <c r="AL126">
        <f>_xlfn.STDEV.P(Table14[[#This Row],[p1]:[p10]])</f>
        <v>1.0440306508910551</v>
      </c>
    </row>
    <row r="127" spans="1:38" x14ac:dyDescent="0.3">
      <c r="A127">
        <v>43528</v>
      </c>
      <c r="B127">
        <v>0</v>
      </c>
      <c r="C127">
        <v>1963</v>
      </c>
      <c r="D127" s="1">
        <v>45963.604375000003</v>
      </c>
      <c r="E127" t="s">
        <v>28</v>
      </c>
      <c r="F127" s="110"/>
      <c r="G127">
        <v>2</v>
      </c>
      <c r="H127">
        <v>2</v>
      </c>
      <c r="I127">
        <v>4</v>
      </c>
      <c r="J127">
        <v>4</v>
      </c>
      <c r="K127">
        <v>4</v>
      </c>
      <c r="L127">
        <v>4</v>
      </c>
      <c r="M127">
        <v>2</v>
      </c>
      <c r="N127">
        <v>4</v>
      </c>
      <c r="O127">
        <v>5</v>
      </c>
      <c r="P127">
        <v>2</v>
      </c>
      <c r="Q127">
        <v>13</v>
      </c>
      <c r="R127">
        <v>9</v>
      </c>
      <c r="S127">
        <v>8</v>
      </c>
      <c r="T127">
        <v>7</v>
      </c>
      <c r="U127">
        <v>8</v>
      </c>
      <c r="V127">
        <v>18</v>
      </c>
      <c r="W127">
        <v>9</v>
      </c>
      <c r="X127">
        <v>8</v>
      </c>
      <c r="Y127">
        <v>8</v>
      </c>
      <c r="Z127">
        <v>14</v>
      </c>
      <c r="AA127">
        <v>1</v>
      </c>
      <c r="AB127">
        <v>9</v>
      </c>
      <c r="AC127">
        <v>8</v>
      </c>
      <c r="AD127">
        <v>5</v>
      </c>
      <c r="AE127">
        <v>6</v>
      </c>
      <c r="AF127">
        <v>2</v>
      </c>
      <c r="AG127">
        <v>7</v>
      </c>
      <c r="AH127">
        <v>10</v>
      </c>
      <c r="AI127">
        <v>3</v>
      </c>
      <c r="AJ127">
        <v>4</v>
      </c>
      <c r="AK127">
        <v>89</v>
      </c>
      <c r="AL127">
        <f>_xlfn.STDEV.P(Table14[[#This Row],[p1]:[p10]])</f>
        <v>1.1000000000000001</v>
      </c>
    </row>
    <row r="128" spans="1:38" x14ac:dyDescent="0.3">
      <c r="A128">
        <v>43549</v>
      </c>
      <c r="B128">
        <v>0</v>
      </c>
      <c r="C128">
        <v>2001</v>
      </c>
      <c r="D128" s="1">
        <v>45963.648298611108</v>
      </c>
      <c r="E128" t="s">
        <v>54</v>
      </c>
      <c r="F128" s="110">
        <v>6</v>
      </c>
      <c r="G128">
        <v>2</v>
      </c>
      <c r="H128">
        <v>4</v>
      </c>
      <c r="I128">
        <v>2</v>
      </c>
      <c r="J128">
        <v>4</v>
      </c>
      <c r="K128">
        <v>2</v>
      </c>
      <c r="L128">
        <v>4</v>
      </c>
      <c r="M128">
        <v>5</v>
      </c>
      <c r="N128">
        <v>2</v>
      </c>
      <c r="O128">
        <v>2</v>
      </c>
      <c r="P128">
        <v>4</v>
      </c>
      <c r="Q128">
        <v>5</v>
      </c>
      <c r="R128">
        <v>4</v>
      </c>
      <c r="S128">
        <v>5</v>
      </c>
      <c r="T128">
        <v>2</v>
      </c>
      <c r="U128">
        <v>4</v>
      </c>
      <c r="V128">
        <v>4</v>
      </c>
      <c r="W128">
        <v>4</v>
      </c>
      <c r="X128">
        <v>8</v>
      </c>
      <c r="Y128">
        <v>4</v>
      </c>
      <c r="Z128">
        <v>8</v>
      </c>
      <c r="AA128">
        <v>5</v>
      </c>
      <c r="AB128">
        <v>10</v>
      </c>
      <c r="AC128">
        <v>6</v>
      </c>
      <c r="AD128">
        <v>3</v>
      </c>
      <c r="AE128">
        <v>4</v>
      </c>
      <c r="AF128">
        <v>9</v>
      </c>
      <c r="AG128">
        <v>7</v>
      </c>
      <c r="AH128">
        <v>8</v>
      </c>
      <c r="AI128">
        <v>2</v>
      </c>
      <c r="AJ128">
        <v>1</v>
      </c>
      <c r="AK128">
        <v>62</v>
      </c>
      <c r="AL128">
        <f>_xlfn.STDEV.P(Table14[[#This Row],[p1]:[p10]])</f>
        <v>1.1357816691600546</v>
      </c>
    </row>
    <row r="129" spans="1:38" x14ac:dyDescent="0.3">
      <c r="A129">
        <v>43551</v>
      </c>
      <c r="B129">
        <v>1</v>
      </c>
      <c r="C129">
        <v>1991</v>
      </c>
      <c r="D129" s="1">
        <v>45963.647615740738</v>
      </c>
      <c r="E129" t="s">
        <v>28</v>
      </c>
      <c r="F129" s="110"/>
      <c r="G129">
        <v>5</v>
      </c>
      <c r="H129">
        <v>1</v>
      </c>
      <c r="I129">
        <v>5</v>
      </c>
      <c r="J129">
        <v>1</v>
      </c>
      <c r="K129">
        <v>5</v>
      </c>
      <c r="L129">
        <v>1</v>
      </c>
      <c r="M129">
        <v>5</v>
      </c>
      <c r="N129">
        <v>1</v>
      </c>
      <c r="O129">
        <v>4</v>
      </c>
      <c r="P129">
        <v>1</v>
      </c>
      <c r="Q129">
        <v>4</v>
      </c>
      <c r="R129">
        <v>3</v>
      </c>
      <c r="S129">
        <v>2</v>
      </c>
      <c r="T129">
        <v>4</v>
      </c>
      <c r="U129">
        <v>2</v>
      </c>
      <c r="V129">
        <v>2</v>
      </c>
      <c r="W129">
        <v>3</v>
      </c>
      <c r="X129">
        <v>3</v>
      </c>
      <c r="Y129">
        <v>3</v>
      </c>
      <c r="Z129">
        <v>5</v>
      </c>
      <c r="AA129">
        <v>1</v>
      </c>
      <c r="AB129">
        <v>3</v>
      </c>
      <c r="AC129">
        <v>2</v>
      </c>
      <c r="AD129">
        <v>4</v>
      </c>
      <c r="AE129">
        <v>10</v>
      </c>
      <c r="AF129">
        <v>5</v>
      </c>
      <c r="AG129">
        <v>7</v>
      </c>
      <c r="AH129">
        <v>8</v>
      </c>
      <c r="AI129">
        <v>9</v>
      </c>
      <c r="AJ129">
        <v>6</v>
      </c>
      <c r="AK129">
        <v>5</v>
      </c>
      <c r="AL129">
        <f>_xlfn.STDEV.P(Table14[[#This Row],[p1]:[p10]])</f>
        <v>1.9209372712298547</v>
      </c>
    </row>
    <row r="130" spans="1:38" x14ac:dyDescent="0.3">
      <c r="A130">
        <v>43555</v>
      </c>
      <c r="B130">
        <v>1</v>
      </c>
      <c r="C130">
        <v>1974</v>
      </c>
      <c r="D130" s="1">
        <v>45963.673333333332</v>
      </c>
      <c r="E130">
        <v>2</v>
      </c>
      <c r="F130" s="110">
        <v>2</v>
      </c>
      <c r="G130">
        <v>5</v>
      </c>
      <c r="H130">
        <v>1</v>
      </c>
      <c r="I130">
        <v>2</v>
      </c>
      <c r="J130">
        <v>1</v>
      </c>
      <c r="K130">
        <v>5</v>
      </c>
      <c r="L130">
        <v>1</v>
      </c>
      <c r="M130">
        <v>5</v>
      </c>
      <c r="N130">
        <v>1</v>
      </c>
      <c r="O130">
        <v>4</v>
      </c>
      <c r="P130">
        <v>1</v>
      </c>
      <c r="Q130">
        <v>8</v>
      </c>
      <c r="R130">
        <v>8</v>
      </c>
      <c r="S130">
        <v>9</v>
      </c>
      <c r="T130">
        <v>6</v>
      </c>
      <c r="U130">
        <v>5</v>
      </c>
      <c r="V130">
        <v>5</v>
      </c>
      <c r="W130">
        <v>7</v>
      </c>
      <c r="X130">
        <v>7</v>
      </c>
      <c r="Y130">
        <v>11</v>
      </c>
      <c r="Z130">
        <v>9</v>
      </c>
      <c r="AA130">
        <v>8</v>
      </c>
      <c r="AB130">
        <v>4</v>
      </c>
      <c r="AC130">
        <v>9</v>
      </c>
      <c r="AD130">
        <v>6</v>
      </c>
      <c r="AE130">
        <v>1</v>
      </c>
      <c r="AF130">
        <v>3</v>
      </c>
      <c r="AG130">
        <v>10</v>
      </c>
      <c r="AH130">
        <v>5</v>
      </c>
      <c r="AI130">
        <v>2</v>
      </c>
      <c r="AJ130">
        <v>7</v>
      </c>
      <c r="AK130">
        <v>5</v>
      </c>
      <c r="AL130">
        <f>_xlfn.STDEV.P(Table14[[#This Row],[p1]:[p10]])</f>
        <v>1.8</v>
      </c>
    </row>
    <row r="131" spans="1:38" x14ac:dyDescent="0.3">
      <c r="A131">
        <v>43566</v>
      </c>
      <c r="B131">
        <v>1</v>
      </c>
      <c r="C131">
        <v>2001</v>
      </c>
      <c r="D131" s="1">
        <v>45963.689699074072</v>
      </c>
      <c r="E131">
        <v>5</v>
      </c>
      <c r="F131" s="110">
        <v>5</v>
      </c>
      <c r="G131">
        <v>2</v>
      </c>
      <c r="H131">
        <v>4</v>
      </c>
      <c r="I131">
        <v>2</v>
      </c>
      <c r="J131">
        <v>5</v>
      </c>
      <c r="K131">
        <v>5</v>
      </c>
      <c r="L131">
        <v>2</v>
      </c>
      <c r="M131">
        <v>5</v>
      </c>
      <c r="N131">
        <v>3</v>
      </c>
      <c r="O131">
        <v>3</v>
      </c>
      <c r="P131">
        <v>4</v>
      </c>
      <c r="Q131">
        <v>4</v>
      </c>
      <c r="R131">
        <v>6</v>
      </c>
      <c r="S131">
        <v>3</v>
      </c>
      <c r="T131">
        <v>3</v>
      </c>
      <c r="U131">
        <v>4</v>
      </c>
      <c r="V131">
        <v>3</v>
      </c>
      <c r="W131">
        <v>3</v>
      </c>
      <c r="X131">
        <v>5</v>
      </c>
      <c r="Y131">
        <v>2</v>
      </c>
      <c r="Z131">
        <v>3</v>
      </c>
      <c r="AA131">
        <v>4</v>
      </c>
      <c r="AB131">
        <v>1</v>
      </c>
      <c r="AC131">
        <v>2</v>
      </c>
      <c r="AD131">
        <v>8</v>
      </c>
      <c r="AE131">
        <v>9</v>
      </c>
      <c r="AF131">
        <v>7</v>
      </c>
      <c r="AG131">
        <v>5</v>
      </c>
      <c r="AH131">
        <v>3</v>
      </c>
      <c r="AI131">
        <v>6</v>
      </c>
      <c r="AJ131">
        <v>10</v>
      </c>
      <c r="AK131">
        <v>67</v>
      </c>
      <c r="AL131">
        <f>_xlfn.STDEV.P(Table14[[#This Row],[p1]:[p10]])</f>
        <v>1.2041594578792296</v>
      </c>
    </row>
    <row r="132" spans="1:38" x14ac:dyDescent="0.3">
      <c r="A132">
        <v>43612</v>
      </c>
      <c r="B132">
        <v>0</v>
      </c>
      <c r="C132">
        <v>2008</v>
      </c>
      <c r="D132" s="1">
        <v>45963.757557870369</v>
      </c>
      <c r="E132" t="s">
        <v>28</v>
      </c>
      <c r="F132" s="110"/>
      <c r="G132">
        <v>1</v>
      </c>
      <c r="H132">
        <v>5</v>
      </c>
      <c r="I132">
        <v>2</v>
      </c>
      <c r="J132">
        <v>5</v>
      </c>
      <c r="K132">
        <v>3</v>
      </c>
      <c r="L132">
        <v>3</v>
      </c>
      <c r="M132">
        <v>3</v>
      </c>
      <c r="N132">
        <v>5</v>
      </c>
      <c r="O132">
        <v>1</v>
      </c>
      <c r="P132">
        <v>2</v>
      </c>
      <c r="Q132">
        <v>5</v>
      </c>
      <c r="R132">
        <v>4</v>
      </c>
      <c r="S132">
        <v>6</v>
      </c>
      <c r="T132">
        <v>3</v>
      </c>
      <c r="U132">
        <v>4</v>
      </c>
      <c r="V132">
        <v>4</v>
      </c>
      <c r="W132">
        <v>4</v>
      </c>
      <c r="X132">
        <v>5</v>
      </c>
      <c r="Y132">
        <v>4</v>
      </c>
      <c r="Z132">
        <v>4</v>
      </c>
      <c r="AA132">
        <v>4</v>
      </c>
      <c r="AB132">
        <v>5</v>
      </c>
      <c r="AC132">
        <v>1</v>
      </c>
      <c r="AD132">
        <v>7</v>
      </c>
      <c r="AE132">
        <v>6</v>
      </c>
      <c r="AF132">
        <v>10</v>
      </c>
      <c r="AG132">
        <v>8</v>
      </c>
      <c r="AH132">
        <v>2</v>
      </c>
      <c r="AI132">
        <v>3</v>
      </c>
      <c r="AJ132">
        <v>9</v>
      </c>
      <c r="AK132">
        <v>28</v>
      </c>
      <c r="AL132">
        <f>_xlfn.STDEV.P(Table14[[#This Row],[p1]:[p10]])</f>
        <v>1.4832396974191326</v>
      </c>
    </row>
    <row r="133" spans="1:38" x14ac:dyDescent="0.3">
      <c r="A133">
        <v>43663</v>
      </c>
      <c r="B133">
        <v>1</v>
      </c>
      <c r="C133">
        <v>1992</v>
      </c>
      <c r="D133" s="1">
        <v>45963.818923611114</v>
      </c>
      <c r="E133">
        <v>5</v>
      </c>
      <c r="F133" s="110">
        <v>5</v>
      </c>
      <c r="G133">
        <v>2</v>
      </c>
      <c r="H133">
        <v>5</v>
      </c>
      <c r="I133">
        <v>4</v>
      </c>
      <c r="J133">
        <v>5</v>
      </c>
      <c r="K133">
        <v>4</v>
      </c>
      <c r="L133">
        <v>2</v>
      </c>
      <c r="M133">
        <v>3</v>
      </c>
      <c r="N133">
        <v>3</v>
      </c>
      <c r="O133">
        <v>4</v>
      </c>
      <c r="P133">
        <v>4</v>
      </c>
      <c r="Q133">
        <v>6</v>
      </c>
      <c r="R133">
        <v>5</v>
      </c>
      <c r="S133">
        <v>6</v>
      </c>
      <c r="T133">
        <v>3</v>
      </c>
      <c r="U133">
        <v>3</v>
      </c>
      <c r="V133">
        <v>4</v>
      </c>
      <c r="W133">
        <v>4</v>
      </c>
      <c r="X133">
        <v>4</v>
      </c>
      <c r="Y133">
        <v>6</v>
      </c>
      <c r="Z133">
        <v>8</v>
      </c>
      <c r="AA133">
        <v>1</v>
      </c>
      <c r="AB133">
        <v>6</v>
      </c>
      <c r="AC133">
        <v>8</v>
      </c>
      <c r="AD133">
        <v>7</v>
      </c>
      <c r="AE133">
        <v>2</v>
      </c>
      <c r="AF133">
        <v>10</v>
      </c>
      <c r="AG133">
        <v>9</v>
      </c>
      <c r="AH133">
        <v>4</v>
      </c>
      <c r="AI133">
        <v>5</v>
      </c>
      <c r="AJ133">
        <v>3</v>
      </c>
      <c r="AK133">
        <v>59</v>
      </c>
      <c r="AL133">
        <f>_xlfn.STDEV.P(Table14[[#This Row],[p1]:[p10]])</f>
        <v>1.019803902718557</v>
      </c>
    </row>
    <row r="134" spans="1:38" x14ac:dyDescent="0.3">
      <c r="A134">
        <v>43665</v>
      </c>
      <c r="B134">
        <v>0</v>
      </c>
      <c r="C134">
        <v>1998</v>
      </c>
      <c r="D134" s="1">
        <v>45963.806851851848</v>
      </c>
      <c r="E134">
        <v>6</v>
      </c>
      <c r="F134" s="110">
        <v>6</v>
      </c>
      <c r="G134">
        <v>2</v>
      </c>
      <c r="H134">
        <v>4</v>
      </c>
      <c r="I134">
        <v>1</v>
      </c>
      <c r="J134">
        <v>4</v>
      </c>
      <c r="K134">
        <v>2</v>
      </c>
      <c r="L134">
        <v>4</v>
      </c>
      <c r="M134">
        <v>3</v>
      </c>
      <c r="N134">
        <v>5</v>
      </c>
      <c r="O134">
        <v>2</v>
      </c>
      <c r="P134">
        <v>4</v>
      </c>
      <c r="Q134">
        <v>4</v>
      </c>
      <c r="R134">
        <v>6</v>
      </c>
      <c r="S134">
        <v>7</v>
      </c>
      <c r="T134">
        <v>2</v>
      </c>
      <c r="U134">
        <v>2</v>
      </c>
      <c r="V134">
        <v>4</v>
      </c>
      <c r="W134">
        <v>8</v>
      </c>
      <c r="X134">
        <v>5</v>
      </c>
      <c r="Y134">
        <v>2</v>
      </c>
      <c r="Z134">
        <v>4</v>
      </c>
      <c r="AA134">
        <v>6</v>
      </c>
      <c r="AB134">
        <v>7</v>
      </c>
      <c r="AC134">
        <v>8</v>
      </c>
      <c r="AD134">
        <v>5</v>
      </c>
      <c r="AE134">
        <v>4</v>
      </c>
      <c r="AF134">
        <v>9</v>
      </c>
      <c r="AG134">
        <v>1</v>
      </c>
      <c r="AH134">
        <v>10</v>
      </c>
      <c r="AI134">
        <v>3</v>
      </c>
      <c r="AJ134">
        <v>2</v>
      </c>
      <c r="AK134">
        <v>32</v>
      </c>
      <c r="AL134">
        <f>_xlfn.STDEV.P(Table14[[#This Row],[p1]:[p10]])</f>
        <v>1.2206555615733703</v>
      </c>
    </row>
    <row r="135" spans="1:38" x14ac:dyDescent="0.3">
      <c r="A135">
        <v>43689</v>
      </c>
      <c r="B135">
        <v>0</v>
      </c>
      <c r="C135">
        <v>2006</v>
      </c>
      <c r="D135" s="1">
        <v>45963.851400462961</v>
      </c>
      <c r="E135" t="s">
        <v>97</v>
      </c>
      <c r="F135" s="110">
        <v>5</v>
      </c>
      <c r="G135">
        <v>2</v>
      </c>
      <c r="H135">
        <v>5</v>
      </c>
      <c r="I135">
        <v>2</v>
      </c>
      <c r="J135">
        <v>5</v>
      </c>
      <c r="K135">
        <v>2</v>
      </c>
      <c r="L135">
        <v>5</v>
      </c>
      <c r="M135">
        <v>4</v>
      </c>
      <c r="N135">
        <v>2</v>
      </c>
      <c r="O135">
        <v>3</v>
      </c>
      <c r="P135">
        <v>5</v>
      </c>
      <c r="Q135">
        <v>4</v>
      </c>
      <c r="R135">
        <v>4</v>
      </c>
      <c r="S135">
        <v>4</v>
      </c>
      <c r="T135">
        <v>2</v>
      </c>
      <c r="U135">
        <v>3</v>
      </c>
      <c r="V135">
        <v>6</v>
      </c>
      <c r="W135">
        <v>5</v>
      </c>
      <c r="X135">
        <v>7</v>
      </c>
      <c r="Y135">
        <v>6</v>
      </c>
      <c r="Z135">
        <v>3</v>
      </c>
      <c r="AA135">
        <v>8</v>
      </c>
      <c r="AB135">
        <v>4</v>
      </c>
      <c r="AC135">
        <v>7</v>
      </c>
      <c r="AD135">
        <v>3</v>
      </c>
      <c r="AE135">
        <v>6</v>
      </c>
      <c r="AF135">
        <v>1</v>
      </c>
      <c r="AG135">
        <v>9</v>
      </c>
      <c r="AH135">
        <v>5</v>
      </c>
      <c r="AI135">
        <v>2</v>
      </c>
      <c r="AJ135">
        <v>10</v>
      </c>
      <c r="AK135">
        <v>28</v>
      </c>
      <c r="AL135">
        <f>_xlfn.STDEV.P(Table14[[#This Row],[p1]:[p10]])</f>
        <v>1.3601470508735443</v>
      </c>
    </row>
    <row r="136" spans="1:38" x14ac:dyDescent="0.3">
      <c r="A136">
        <v>43694</v>
      </c>
      <c r="B136">
        <v>0</v>
      </c>
      <c r="C136">
        <v>1992</v>
      </c>
      <c r="D136" s="1">
        <v>45963.860590277778</v>
      </c>
      <c r="E136" t="s">
        <v>53</v>
      </c>
      <c r="F136" s="110">
        <v>1.5</v>
      </c>
      <c r="G136">
        <v>2</v>
      </c>
      <c r="H136">
        <v>2</v>
      </c>
      <c r="I136">
        <v>4</v>
      </c>
      <c r="J136">
        <v>2</v>
      </c>
      <c r="K136">
        <v>5</v>
      </c>
      <c r="L136">
        <v>1</v>
      </c>
      <c r="M136">
        <v>3</v>
      </c>
      <c r="N136">
        <v>4</v>
      </c>
      <c r="O136">
        <v>4</v>
      </c>
      <c r="P136">
        <v>3</v>
      </c>
      <c r="Q136">
        <v>11</v>
      </c>
      <c r="R136">
        <v>6</v>
      </c>
      <c r="S136">
        <v>8</v>
      </c>
      <c r="T136">
        <v>12</v>
      </c>
      <c r="U136">
        <v>3</v>
      </c>
      <c r="V136">
        <v>9</v>
      </c>
      <c r="W136">
        <v>9</v>
      </c>
      <c r="X136">
        <v>5</v>
      </c>
      <c r="Y136">
        <v>8</v>
      </c>
      <c r="Z136">
        <v>9</v>
      </c>
      <c r="AA136">
        <v>1</v>
      </c>
      <c r="AB136">
        <v>7</v>
      </c>
      <c r="AC136">
        <v>9</v>
      </c>
      <c r="AD136">
        <v>3</v>
      </c>
      <c r="AE136">
        <v>10</v>
      </c>
      <c r="AF136">
        <v>5</v>
      </c>
      <c r="AG136">
        <v>2</v>
      </c>
      <c r="AH136">
        <v>4</v>
      </c>
      <c r="AI136">
        <v>8</v>
      </c>
      <c r="AJ136">
        <v>6</v>
      </c>
      <c r="AK136">
        <v>63</v>
      </c>
      <c r="AL136">
        <f>_xlfn.STDEV.P(Table14[[#This Row],[p1]:[p10]])</f>
        <v>1.1832159566199232</v>
      </c>
    </row>
    <row r="137" spans="1:38" x14ac:dyDescent="0.3">
      <c r="A137">
        <v>43702</v>
      </c>
      <c r="B137">
        <v>0</v>
      </c>
      <c r="C137">
        <v>2003</v>
      </c>
      <c r="D137" s="1">
        <v>45963.872939814813</v>
      </c>
      <c r="E137">
        <v>2</v>
      </c>
      <c r="F137" s="110">
        <v>2</v>
      </c>
      <c r="G137">
        <v>2</v>
      </c>
      <c r="H137">
        <v>5</v>
      </c>
      <c r="I137">
        <v>5</v>
      </c>
      <c r="J137">
        <v>5</v>
      </c>
      <c r="K137">
        <v>5</v>
      </c>
      <c r="L137">
        <v>4</v>
      </c>
      <c r="M137">
        <v>5</v>
      </c>
      <c r="N137">
        <v>4</v>
      </c>
      <c r="O137">
        <v>2</v>
      </c>
      <c r="P137">
        <v>5</v>
      </c>
      <c r="Q137">
        <v>6</v>
      </c>
      <c r="R137">
        <v>5</v>
      </c>
      <c r="S137">
        <v>4</v>
      </c>
      <c r="T137">
        <v>4</v>
      </c>
      <c r="U137">
        <v>4</v>
      </c>
      <c r="V137">
        <v>6</v>
      </c>
      <c r="W137">
        <v>7</v>
      </c>
      <c r="X137">
        <v>13</v>
      </c>
      <c r="Y137">
        <v>7</v>
      </c>
      <c r="Z137">
        <v>6</v>
      </c>
      <c r="AA137">
        <v>6</v>
      </c>
      <c r="AB137">
        <v>5</v>
      </c>
      <c r="AC137">
        <v>9</v>
      </c>
      <c r="AD137">
        <v>8</v>
      </c>
      <c r="AE137">
        <v>3</v>
      </c>
      <c r="AF137">
        <v>7</v>
      </c>
      <c r="AG137">
        <v>1</v>
      </c>
      <c r="AH137">
        <v>4</v>
      </c>
      <c r="AI137">
        <v>10</v>
      </c>
      <c r="AJ137">
        <v>2</v>
      </c>
      <c r="AK137">
        <v>47</v>
      </c>
      <c r="AL137">
        <f>_xlfn.STDEV.P(Table14[[#This Row],[p1]:[p10]])</f>
        <v>1.1661903789690602</v>
      </c>
    </row>
    <row r="138" spans="1:38" x14ac:dyDescent="0.3">
      <c r="A138">
        <v>43736</v>
      </c>
      <c r="B138">
        <v>0</v>
      </c>
      <c r="C138">
        <v>2003</v>
      </c>
      <c r="D138" s="1">
        <v>45963.96503472222</v>
      </c>
      <c r="E138">
        <v>4</v>
      </c>
      <c r="F138" s="110">
        <v>4</v>
      </c>
      <c r="G138">
        <v>4</v>
      </c>
      <c r="H138">
        <v>4</v>
      </c>
      <c r="I138">
        <v>4</v>
      </c>
      <c r="J138">
        <v>5</v>
      </c>
      <c r="K138">
        <v>4</v>
      </c>
      <c r="L138">
        <v>2</v>
      </c>
      <c r="M138">
        <v>3</v>
      </c>
      <c r="N138">
        <v>4</v>
      </c>
      <c r="O138">
        <v>2</v>
      </c>
      <c r="P138">
        <v>5</v>
      </c>
      <c r="Q138">
        <v>7</v>
      </c>
      <c r="R138">
        <v>4</v>
      </c>
      <c r="S138">
        <v>3</v>
      </c>
      <c r="T138">
        <v>4</v>
      </c>
      <c r="U138">
        <v>3</v>
      </c>
      <c r="V138">
        <v>4</v>
      </c>
      <c r="W138">
        <v>8</v>
      </c>
      <c r="X138">
        <v>12</v>
      </c>
      <c r="Y138">
        <v>3</v>
      </c>
      <c r="Z138">
        <v>6</v>
      </c>
      <c r="AA138">
        <v>9</v>
      </c>
      <c r="AB138">
        <v>6</v>
      </c>
      <c r="AC138">
        <v>3</v>
      </c>
      <c r="AD138">
        <v>5</v>
      </c>
      <c r="AE138">
        <v>7</v>
      </c>
      <c r="AF138">
        <v>4</v>
      </c>
      <c r="AG138">
        <v>2</v>
      </c>
      <c r="AH138">
        <v>1</v>
      </c>
      <c r="AI138">
        <v>10</v>
      </c>
      <c r="AJ138">
        <v>8</v>
      </c>
      <c r="AK138">
        <v>58</v>
      </c>
      <c r="AL138">
        <f>_xlfn.STDEV.P(Table14[[#This Row],[p1]:[p10]])</f>
        <v>1.004987562112089</v>
      </c>
    </row>
    <row r="139" spans="1:38" x14ac:dyDescent="0.3">
      <c r="A139">
        <v>43742</v>
      </c>
      <c r="B139">
        <v>0</v>
      </c>
      <c r="C139">
        <v>2003</v>
      </c>
      <c r="D139" s="1">
        <v>45964.02884259259</v>
      </c>
      <c r="E139" t="s">
        <v>95</v>
      </c>
      <c r="F139" s="110">
        <v>0.5</v>
      </c>
      <c r="G139">
        <v>3</v>
      </c>
      <c r="H139">
        <v>2</v>
      </c>
      <c r="I139">
        <v>3</v>
      </c>
      <c r="J139">
        <v>2</v>
      </c>
      <c r="K139">
        <v>5</v>
      </c>
      <c r="L139">
        <v>1</v>
      </c>
      <c r="M139">
        <v>4</v>
      </c>
      <c r="N139">
        <v>2</v>
      </c>
      <c r="O139">
        <v>2</v>
      </c>
      <c r="P139">
        <v>2</v>
      </c>
      <c r="Q139">
        <v>4</v>
      </c>
      <c r="R139">
        <v>7</v>
      </c>
      <c r="S139">
        <v>4</v>
      </c>
      <c r="T139">
        <v>3</v>
      </c>
      <c r="U139">
        <v>5</v>
      </c>
      <c r="V139">
        <v>4</v>
      </c>
      <c r="W139">
        <v>3</v>
      </c>
      <c r="X139">
        <v>3</v>
      </c>
      <c r="Y139">
        <v>3</v>
      </c>
      <c r="Z139">
        <v>5</v>
      </c>
      <c r="AA139">
        <v>9</v>
      </c>
      <c r="AB139">
        <v>2</v>
      </c>
      <c r="AC139">
        <v>3</v>
      </c>
      <c r="AD139">
        <v>8</v>
      </c>
      <c r="AE139">
        <v>1</v>
      </c>
      <c r="AF139">
        <v>7</v>
      </c>
      <c r="AG139">
        <v>5</v>
      </c>
      <c r="AH139">
        <v>6</v>
      </c>
      <c r="AI139">
        <v>10</v>
      </c>
      <c r="AJ139">
        <v>4</v>
      </c>
      <c r="AK139">
        <v>31</v>
      </c>
      <c r="AL139">
        <f>_xlfn.STDEV.P(Table14[[#This Row],[p1]:[p10]])</f>
        <v>1.1135528725660044</v>
      </c>
    </row>
    <row r="140" spans="1:38" x14ac:dyDescent="0.3">
      <c r="A140">
        <v>43756</v>
      </c>
      <c r="B140">
        <v>0</v>
      </c>
      <c r="C140">
        <v>2004</v>
      </c>
      <c r="D140" s="1">
        <v>45964.415127314816</v>
      </c>
      <c r="E140" t="s">
        <v>106</v>
      </c>
      <c r="F140" s="110">
        <v>5</v>
      </c>
      <c r="G140">
        <v>1</v>
      </c>
      <c r="H140">
        <v>5</v>
      </c>
      <c r="I140">
        <v>2</v>
      </c>
      <c r="J140">
        <v>5</v>
      </c>
      <c r="K140">
        <v>4</v>
      </c>
      <c r="L140">
        <v>4</v>
      </c>
      <c r="M140">
        <v>2</v>
      </c>
      <c r="N140">
        <v>5</v>
      </c>
      <c r="O140">
        <v>1</v>
      </c>
      <c r="P140">
        <v>4</v>
      </c>
      <c r="Q140">
        <v>22</v>
      </c>
      <c r="R140">
        <v>28</v>
      </c>
      <c r="S140">
        <v>12</v>
      </c>
      <c r="T140">
        <v>6</v>
      </c>
      <c r="U140">
        <v>4</v>
      </c>
      <c r="V140">
        <v>5</v>
      </c>
      <c r="W140">
        <v>8</v>
      </c>
      <c r="X140">
        <v>10</v>
      </c>
      <c r="Y140">
        <v>6</v>
      </c>
      <c r="Z140">
        <v>8</v>
      </c>
      <c r="AA140">
        <v>4</v>
      </c>
      <c r="AB140">
        <v>2</v>
      </c>
      <c r="AC140">
        <v>7</v>
      </c>
      <c r="AD140">
        <v>10</v>
      </c>
      <c r="AE140">
        <v>8</v>
      </c>
      <c r="AF140">
        <v>9</v>
      </c>
      <c r="AG140">
        <v>5</v>
      </c>
      <c r="AH140">
        <v>3</v>
      </c>
      <c r="AI140">
        <v>1</v>
      </c>
      <c r="AJ140">
        <v>6</v>
      </c>
      <c r="AK140">
        <v>5</v>
      </c>
      <c r="AL140">
        <f>_xlfn.STDEV.P(Table14[[#This Row],[p1]:[p10]])</f>
        <v>1.5524174696260025</v>
      </c>
    </row>
    <row r="141" spans="1:38" x14ac:dyDescent="0.3">
      <c r="A141">
        <v>43763</v>
      </c>
      <c r="B141">
        <v>0</v>
      </c>
      <c r="C141">
        <v>2001</v>
      </c>
      <c r="D141" s="1">
        <v>45964.322835648149</v>
      </c>
      <c r="E141">
        <v>2</v>
      </c>
      <c r="F141" s="110">
        <v>2</v>
      </c>
      <c r="G141">
        <v>4</v>
      </c>
      <c r="H141">
        <v>2</v>
      </c>
      <c r="I141">
        <v>4</v>
      </c>
      <c r="J141">
        <v>4</v>
      </c>
      <c r="K141">
        <v>4</v>
      </c>
      <c r="L141">
        <v>2</v>
      </c>
      <c r="M141">
        <v>4</v>
      </c>
      <c r="N141">
        <v>2</v>
      </c>
      <c r="O141">
        <v>4</v>
      </c>
      <c r="P141">
        <v>4</v>
      </c>
      <c r="Q141">
        <v>6</v>
      </c>
      <c r="R141">
        <v>5</v>
      </c>
      <c r="S141">
        <v>6</v>
      </c>
      <c r="T141">
        <v>5</v>
      </c>
      <c r="U141">
        <v>2</v>
      </c>
      <c r="V141">
        <v>4</v>
      </c>
      <c r="W141">
        <v>4</v>
      </c>
      <c r="X141">
        <v>5</v>
      </c>
      <c r="Y141">
        <v>2</v>
      </c>
      <c r="Z141">
        <v>5</v>
      </c>
      <c r="AA141">
        <v>6</v>
      </c>
      <c r="AB141">
        <v>8</v>
      </c>
      <c r="AC141">
        <v>1</v>
      </c>
      <c r="AD141">
        <v>5</v>
      </c>
      <c r="AE141">
        <v>10</v>
      </c>
      <c r="AF141">
        <v>4</v>
      </c>
      <c r="AG141">
        <v>3</v>
      </c>
      <c r="AH141">
        <v>9</v>
      </c>
      <c r="AI141">
        <v>7</v>
      </c>
      <c r="AJ141">
        <v>2</v>
      </c>
      <c r="AK141">
        <v>53</v>
      </c>
      <c r="AL141">
        <f>_xlfn.STDEV.P(Table14[[#This Row],[p1]:[p10]])</f>
        <v>0.91651513899116799</v>
      </c>
    </row>
    <row r="142" spans="1:38" x14ac:dyDescent="0.3">
      <c r="A142">
        <v>43781</v>
      </c>
      <c r="B142">
        <v>1</v>
      </c>
      <c r="C142">
        <v>1992</v>
      </c>
      <c r="D142" s="1">
        <v>45964.366238425922</v>
      </c>
      <c r="E142">
        <v>0</v>
      </c>
      <c r="F142" s="110">
        <v>0</v>
      </c>
      <c r="G142">
        <v>4</v>
      </c>
      <c r="H142">
        <v>1</v>
      </c>
      <c r="I142">
        <v>5</v>
      </c>
      <c r="J142">
        <v>4</v>
      </c>
      <c r="K142">
        <v>5</v>
      </c>
      <c r="L142">
        <v>1</v>
      </c>
      <c r="M142">
        <v>4</v>
      </c>
      <c r="N142">
        <v>5</v>
      </c>
      <c r="O142">
        <v>4</v>
      </c>
      <c r="P142">
        <v>5</v>
      </c>
      <c r="Q142">
        <v>4</v>
      </c>
      <c r="R142">
        <v>5</v>
      </c>
      <c r="S142">
        <v>4</v>
      </c>
      <c r="T142">
        <v>4</v>
      </c>
      <c r="U142">
        <v>3</v>
      </c>
      <c r="V142">
        <v>4</v>
      </c>
      <c r="W142">
        <v>3</v>
      </c>
      <c r="X142">
        <v>3</v>
      </c>
      <c r="Y142">
        <v>5</v>
      </c>
      <c r="Z142">
        <v>6</v>
      </c>
      <c r="AA142">
        <v>8</v>
      </c>
      <c r="AB142">
        <v>3</v>
      </c>
      <c r="AC142">
        <v>2</v>
      </c>
      <c r="AD142">
        <v>4</v>
      </c>
      <c r="AE142">
        <v>7</v>
      </c>
      <c r="AF142">
        <v>9</v>
      </c>
      <c r="AG142">
        <v>5</v>
      </c>
      <c r="AH142">
        <v>6</v>
      </c>
      <c r="AI142">
        <v>10</v>
      </c>
      <c r="AJ142">
        <v>1</v>
      </c>
      <c r="AK142">
        <v>66</v>
      </c>
      <c r="AL142">
        <f>_xlfn.STDEV.P(Table14[[#This Row],[p1]:[p10]])</f>
        <v>1.4696938456699069</v>
      </c>
    </row>
    <row r="143" spans="1:38" x14ac:dyDescent="0.3">
      <c r="A143">
        <v>43794</v>
      </c>
      <c r="B143">
        <v>0</v>
      </c>
      <c r="C143">
        <v>1953</v>
      </c>
      <c r="D143" s="1">
        <v>45964.371886574074</v>
      </c>
      <c r="E143">
        <v>2</v>
      </c>
      <c r="F143" s="110">
        <v>2</v>
      </c>
      <c r="G143">
        <v>5</v>
      </c>
      <c r="H143">
        <v>1</v>
      </c>
      <c r="I143">
        <v>2</v>
      </c>
      <c r="J143">
        <v>1</v>
      </c>
      <c r="K143">
        <v>5</v>
      </c>
      <c r="L143">
        <v>1</v>
      </c>
      <c r="M143">
        <v>2</v>
      </c>
      <c r="N143">
        <v>1</v>
      </c>
      <c r="O143">
        <v>1</v>
      </c>
      <c r="P143">
        <v>1</v>
      </c>
      <c r="Q143">
        <v>8</v>
      </c>
      <c r="R143">
        <v>7</v>
      </c>
      <c r="S143">
        <v>22</v>
      </c>
      <c r="T143">
        <v>12</v>
      </c>
      <c r="U143">
        <v>8</v>
      </c>
      <c r="V143">
        <v>9</v>
      </c>
      <c r="W143">
        <v>12</v>
      </c>
      <c r="X143">
        <v>7</v>
      </c>
      <c r="Y143">
        <v>23</v>
      </c>
      <c r="Z143">
        <v>8</v>
      </c>
      <c r="AA143">
        <v>1</v>
      </c>
      <c r="AB143">
        <v>2</v>
      </c>
      <c r="AC143">
        <v>3</v>
      </c>
      <c r="AD143">
        <v>8</v>
      </c>
      <c r="AE143">
        <v>5</v>
      </c>
      <c r="AF143">
        <v>7</v>
      </c>
      <c r="AG143">
        <v>4</v>
      </c>
      <c r="AH143">
        <v>10</v>
      </c>
      <c r="AI143">
        <v>9</v>
      </c>
      <c r="AJ143">
        <v>6</v>
      </c>
      <c r="AK143">
        <v>5</v>
      </c>
      <c r="AL143">
        <f>_xlfn.STDEV.P(Table14[[#This Row],[p1]:[p10]])</f>
        <v>1.5491933384829668</v>
      </c>
    </row>
    <row r="144" spans="1:38" x14ac:dyDescent="0.3">
      <c r="A144">
        <v>43797</v>
      </c>
      <c r="B144">
        <v>1</v>
      </c>
      <c r="C144">
        <v>1999</v>
      </c>
      <c r="D144" s="1">
        <v>45964.397372685184</v>
      </c>
      <c r="E144" t="s">
        <v>30</v>
      </c>
      <c r="F144" s="110">
        <v>3</v>
      </c>
      <c r="G144">
        <v>4</v>
      </c>
      <c r="H144">
        <v>4</v>
      </c>
      <c r="I144">
        <v>2</v>
      </c>
      <c r="J144">
        <v>5</v>
      </c>
      <c r="K144">
        <v>4</v>
      </c>
      <c r="L144">
        <v>2</v>
      </c>
      <c r="M144">
        <v>4</v>
      </c>
      <c r="N144">
        <v>4</v>
      </c>
      <c r="O144">
        <v>2</v>
      </c>
      <c r="P144">
        <v>2</v>
      </c>
      <c r="Q144">
        <v>537</v>
      </c>
      <c r="R144">
        <v>10</v>
      </c>
      <c r="S144">
        <v>5</v>
      </c>
      <c r="T144">
        <v>4</v>
      </c>
      <c r="U144">
        <v>6</v>
      </c>
      <c r="V144">
        <v>7</v>
      </c>
      <c r="W144">
        <v>11</v>
      </c>
      <c r="X144">
        <v>9</v>
      </c>
      <c r="Y144">
        <v>8</v>
      </c>
      <c r="Z144">
        <v>11</v>
      </c>
      <c r="AA144">
        <v>5</v>
      </c>
      <c r="AB144">
        <v>4</v>
      </c>
      <c r="AC144">
        <v>8</v>
      </c>
      <c r="AD144">
        <v>9</v>
      </c>
      <c r="AE144">
        <v>2</v>
      </c>
      <c r="AF144">
        <v>6</v>
      </c>
      <c r="AG144">
        <v>10</v>
      </c>
      <c r="AH144">
        <v>7</v>
      </c>
      <c r="AI144">
        <v>3</v>
      </c>
      <c r="AJ144">
        <v>1</v>
      </c>
      <c r="AK144">
        <v>58</v>
      </c>
      <c r="AL144">
        <f>_xlfn.STDEV.P(Table14[[#This Row],[p1]:[p10]])</f>
        <v>1.1000000000000001</v>
      </c>
    </row>
    <row r="145" spans="1:38" x14ac:dyDescent="0.3">
      <c r="A145">
        <v>43819</v>
      </c>
      <c r="B145">
        <v>1</v>
      </c>
      <c r="C145">
        <v>1997</v>
      </c>
      <c r="D145" s="1">
        <v>45964.402222222219</v>
      </c>
      <c r="E145" t="s">
        <v>30</v>
      </c>
      <c r="F145" s="110">
        <v>3</v>
      </c>
      <c r="G145">
        <v>2</v>
      </c>
      <c r="H145">
        <v>2</v>
      </c>
      <c r="I145">
        <v>1</v>
      </c>
      <c r="J145">
        <v>2</v>
      </c>
      <c r="K145">
        <v>5</v>
      </c>
      <c r="L145">
        <v>3</v>
      </c>
      <c r="M145">
        <v>3</v>
      </c>
      <c r="N145">
        <v>3</v>
      </c>
      <c r="O145">
        <v>5</v>
      </c>
      <c r="P145">
        <v>2</v>
      </c>
      <c r="Q145">
        <v>7</v>
      </c>
      <c r="R145">
        <v>8</v>
      </c>
      <c r="S145">
        <v>7</v>
      </c>
      <c r="T145">
        <v>8</v>
      </c>
      <c r="U145">
        <v>3</v>
      </c>
      <c r="V145">
        <v>8</v>
      </c>
      <c r="W145">
        <v>7</v>
      </c>
      <c r="X145">
        <v>10</v>
      </c>
      <c r="Y145">
        <v>14</v>
      </c>
      <c r="Z145">
        <v>12</v>
      </c>
      <c r="AA145">
        <v>2</v>
      </c>
      <c r="AB145">
        <v>10</v>
      </c>
      <c r="AC145">
        <v>5</v>
      </c>
      <c r="AD145">
        <v>7</v>
      </c>
      <c r="AE145">
        <v>6</v>
      </c>
      <c r="AF145">
        <v>3</v>
      </c>
      <c r="AG145">
        <v>9</v>
      </c>
      <c r="AH145">
        <v>8</v>
      </c>
      <c r="AI145">
        <v>1</v>
      </c>
      <c r="AJ145">
        <v>4</v>
      </c>
      <c r="AK145">
        <v>85</v>
      </c>
      <c r="AL145">
        <f>_xlfn.STDEV.P(Table14[[#This Row],[p1]:[p10]])</f>
        <v>1.2489995996796797</v>
      </c>
    </row>
    <row r="146" spans="1:38" x14ac:dyDescent="0.3">
      <c r="A146">
        <v>43831</v>
      </c>
      <c r="B146">
        <v>0</v>
      </c>
      <c r="C146">
        <v>1981</v>
      </c>
      <c r="D146" s="1">
        <v>45964.440289351849</v>
      </c>
      <c r="E146">
        <v>1</v>
      </c>
      <c r="F146" s="110">
        <v>1</v>
      </c>
      <c r="G146">
        <v>2</v>
      </c>
      <c r="H146">
        <v>1</v>
      </c>
      <c r="I146">
        <v>2</v>
      </c>
      <c r="J146">
        <v>2</v>
      </c>
      <c r="K146">
        <v>5</v>
      </c>
      <c r="L146">
        <v>1</v>
      </c>
      <c r="M146">
        <v>4</v>
      </c>
      <c r="N146">
        <v>2</v>
      </c>
      <c r="O146">
        <v>2</v>
      </c>
      <c r="P146">
        <v>1</v>
      </c>
      <c r="Q146">
        <v>11</v>
      </c>
      <c r="R146">
        <v>13</v>
      </c>
      <c r="S146">
        <v>5</v>
      </c>
      <c r="T146">
        <v>7</v>
      </c>
      <c r="U146">
        <v>6</v>
      </c>
      <c r="V146">
        <v>4</v>
      </c>
      <c r="W146">
        <v>13</v>
      </c>
      <c r="X146">
        <v>11</v>
      </c>
      <c r="Y146">
        <v>7</v>
      </c>
      <c r="Z146">
        <v>6</v>
      </c>
      <c r="AA146">
        <v>5</v>
      </c>
      <c r="AB146">
        <v>10</v>
      </c>
      <c r="AC146">
        <v>9</v>
      </c>
      <c r="AD146">
        <v>2</v>
      </c>
      <c r="AE146">
        <v>1</v>
      </c>
      <c r="AF146">
        <v>3</v>
      </c>
      <c r="AG146">
        <v>6</v>
      </c>
      <c r="AH146">
        <v>4</v>
      </c>
      <c r="AI146">
        <v>8</v>
      </c>
      <c r="AJ146">
        <v>7</v>
      </c>
      <c r="AK146">
        <v>13</v>
      </c>
      <c r="AL146">
        <f>_xlfn.STDEV.P(Table14[[#This Row],[p1]:[p10]])</f>
        <v>1.2489995996796797</v>
      </c>
    </row>
    <row r="147" spans="1:38" x14ac:dyDescent="0.3">
      <c r="A147">
        <v>43867</v>
      </c>
      <c r="B147">
        <v>1</v>
      </c>
      <c r="C147">
        <v>1989</v>
      </c>
      <c r="D147" s="1">
        <v>45964.522997685184</v>
      </c>
      <c r="E147">
        <v>2</v>
      </c>
      <c r="F147" s="110">
        <v>2</v>
      </c>
      <c r="G147">
        <v>2</v>
      </c>
      <c r="H147">
        <v>1</v>
      </c>
      <c r="I147">
        <v>2</v>
      </c>
      <c r="J147">
        <v>4</v>
      </c>
      <c r="K147">
        <v>4</v>
      </c>
      <c r="L147">
        <v>2</v>
      </c>
      <c r="M147">
        <v>3</v>
      </c>
      <c r="N147">
        <v>1</v>
      </c>
      <c r="O147">
        <v>2</v>
      </c>
      <c r="P147">
        <v>4</v>
      </c>
      <c r="Q147">
        <v>5</v>
      </c>
      <c r="R147">
        <v>5</v>
      </c>
      <c r="S147">
        <v>3</v>
      </c>
      <c r="T147">
        <v>2</v>
      </c>
      <c r="U147">
        <v>3</v>
      </c>
      <c r="V147">
        <v>3</v>
      </c>
      <c r="W147">
        <v>4</v>
      </c>
      <c r="X147">
        <v>4</v>
      </c>
      <c r="Y147">
        <v>4</v>
      </c>
      <c r="Z147">
        <v>5</v>
      </c>
      <c r="AA147">
        <v>4</v>
      </c>
      <c r="AB147">
        <v>5</v>
      </c>
      <c r="AC147">
        <v>6</v>
      </c>
      <c r="AD147">
        <v>2</v>
      </c>
      <c r="AE147">
        <v>3</v>
      </c>
      <c r="AF147">
        <v>8</v>
      </c>
      <c r="AG147">
        <v>1</v>
      </c>
      <c r="AH147">
        <v>9</v>
      </c>
      <c r="AI147">
        <v>10</v>
      </c>
      <c r="AJ147">
        <v>7</v>
      </c>
      <c r="AK147">
        <v>55</v>
      </c>
      <c r="AL147">
        <f>_xlfn.STDEV.P(Table14[[#This Row],[p1]:[p10]])</f>
        <v>1.1180339887498949</v>
      </c>
    </row>
    <row r="148" spans="1:38" x14ac:dyDescent="0.3">
      <c r="A148">
        <v>43869</v>
      </c>
      <c r="B148">
        <v>0</v>
      </c>
      <c r="C148">
        <v>2001</v>
      </c>
      <c r="D148" s="1">
        <v>45964.424502314818</v>
      </c>
      <c r="E148" t="s">
        <v>80</v>
      </c>
      <c r="F148" s="110">
        <v>2</v>
      </c>
      <c r="G148">
        <v>4</v>
      </c>
      <c r="H148">
        <v>5</v>
      </c>
      <c r="I148">
        <v>5</v>
      </c>
      <c r="J148">
        <v>5</v>
      </c>
      <c r="K148">
        <v>5</v>
      </c>
      <c r="L148">
        <v>2</v>
      </c>
      <c r="M148">
        <v>5</v>
      </c>
      <c r="N148">
        <v>5</v>
      </c>
      <c r="O148">
        <v>2</v>
      </c>
      <c r="P148">
        <v>5</v>
      </c>
      <c r="Q148">
        <v>9</v>
      </c>
      <c r="R148">
        <v>4</v>
      </c>
      <c r="S148">
        <v>7</v>
      </c>
      <c r="T148">
        <v>3</v>
      </c>
      <c r="U148">
        <v>3</v>
      </c>
      <c r="V148">
        <v>5</v>
      </c>
      <c r="W148">
        <v>6</v>
      </c>
      <c r="X148">
        <v>6</v>
      </c>
      <c r="Y148">
        <v>11</v>
      </c>
      <c r="Z148">
        <v>5</v>
      </c>
      <c r="AA148">
        <v>6</v>
      </c>
      <c r="AB148">
        <v>7</v>
      </c>
      <c r="AC148">
        <v>2</v>
      </c>
      <c r="AD148">
        <v>3</v>
      </c>
      <c r="AE148">
        <v>8</v>
      </c>
      <c r="AF148">
        <v>4</v>
      </c>
      <c r="AG148">
        <v>1</v>
      </c>
      <c r="AH148">
        <v>5</v>
      </c>
      <c r="AI148">
        <v>10</v>
      </c>
      <c r="AJ148">
        <v>9</v>
      </c>
      <c r="AK148">
        <v>49</v>
      </c>
      <c r="AL148">
        <f>_xlfn.STDEV.P(Table14[[#This Row],[p1]:[p10]])</f>
        <v>1.1874342087037917</v>
      </c>
    </row>
    <row r="149" spans="1:38" x14ac:dyDescent="0.3">
      <c r="A149">
        <v>43870</v>
      </c>
      <c r="B149">
        <v>0</v>
      </c>
      <c r="C149">
        <v>2003</v>
      </c>
      <c r="D149" s="1">
        <v>45964.426249999997</v>
      </c>
      <c r="E149" t="s">
        <v>65</v>
      </c>
      <c r="F149" s="110">
        <v>6.5</v>
      </c>
      <c r="G149">
        <v>2</v>
      </c>
      <c r="H149">
        <v>4</v>
      </c>
      <c r="I149">
        <v>2</v>
      </c>
      <c r="J149">
        <v>5</v>
      </c>
      <c r="K149">
        <v>4</v>
      </c>
      <c r="L149">
        <v>1</v>
      </c>
      <c r="M149">
        <v>3</v>
      </c>
      <c r="N149">
        <v>3</v>
      </c>
      <c r="O149">
        <v>2</v>
      </c>
      <c r="P149">
        <v>4</v>
      </c>
      <c r="Q149">
        <v>7</v>
      </c>
      <c r="R149">
        <v>18</v>
      </c>
      <c r="S149">
        <v>15</v>
      </c>
      <c r="T149">
        <v>6</v>
      </c>
      <c r="U149">
        <v>17</v>
      </c>
      <c r="V149">
        <v>8</v>
      </c>
      <c r="W149">
        <v>8</v>
      </c>
      <c r="X149">
        <v>11</v>
      </c>
      <c r="Y149">
        <v>7</v>
      </c>
      <c r="Z149">
        <v>8</v>
      </c>
      <c r="AA149">
        <v>5</v>
      </c>
      <c r="AB149">
        <v>4</v>
      </c>
      <c r="AC149">
        <v>10</v>
      </c>
      <c r="AD149">
        <v>6</v>
      </c>
      <c r="AE149">
        <v>1</v>
      </c>
      <c r="AF149">
        <v>8</v>
      </c>
      <c r="AG149">
        <v>9</v>
      </c>
      <c r="AH149">
        <v>7</v>
      </c>
      <c r="AI149">
        <v>2</v>
      </c>
      <c r="AJ149">
        <v>3</v>
      </c>
      <c r="AK149">
        <v>55</v>
      </c>
      <c r="AL149">
        <f>_xlfn.STDEV.P(Table14[[#This Row],[p1]:[p10]])</f>
        <v>1.1832159566199232</v>
      </c>
    </row>
    <row r="150" spans="1:38" x14ac:dyDescent="0.3">
      <c r="A150">
        <v>43885</v>
      </c>
      <c r="B150">
        <v>1</v>
      </c>
      <c r="C150">
        <v>1998</v>
      </c>
      <c r="D150" s="1">
        <v>45964.447187500002</v>
      </c>
      <c r="E150">
        <v>1</v>
      </c>
      <c r="F150" s="110">
        <v>1</v>
      </c>
      <c r="G150">
        <v>4</v>
      </c>
      <c r="H150">
        <v>4</v>
      </c>
      <c r="I150">
        <v>5</v>
      </c>
      <c r="J150">
        <v>4</v>
      </c>
      <c r="K150">
        <v>4</v>
      </c>
      <c r="L150">
        <v>2</v>
      </c>
      <c r="M150">
        <v>5</v>
      </c>
      <c r="N150">
        <v>4</v>
      </c>
      <c r="O150">
        <v>4</v>
      </c>
      <c r="P150">
        <v>2</v>
      </c>
      <c r="Q150">
        <v>7</v>
      </c>
      <c r="R150">
        <v>7</v>
      </c>
      <c r="S150">
        <v>3</v>
      </c>
      <c r="T150">
        <v>3</v>
      </c>
      <c r="U150">
        <v>8</v>
      </c>
      <c r="V150">
        <v>17</v>
      </c>
      <c r="W150">
        <v>4</v>
      </c>
      <c r="X150">
        <v>4</v>
      </c>
      <c r="Y150">
        <v>6</v>
      </c>
      <c r="Z150">
        <v>4</v>
      </c>
      <c r="AA150">
        <v>10</v>
      </c>
      <c r="AB150">
        <v>9</v>
      </c>
      <c r="AC150">
        <v>5</v>
      </c>
      <c r="AD150">
        <v>7</v>
      </c>
      <c r="AE150">
        <v>1</v>
      </c>
      <c r="AF150">
        <v>6</v>
      </c>
      <c r="AG150">
        <v>4</v>
      </c>
      <c r="AH150">
        <v>3</v>
      </c>
      <c r="AI150">
        <v>2</v>
      </c>
      <c r="AJ150">
        <v>8</v>
      </c>
      <c r="AK150">
        <v>49</v>
      </c>
      <c r="AL150">
        <f>_xlfn.STDEV.P(Table14[[#This Row],[p1]:[p10]])</f>
        <v>0.9797958971132712</v>
      </c>
    </row>
    <row r="151" spans="1:38" x14ac:dyDescent="0.3">
      <c r="A151">
        <v>43925</v>
      </c>
      <c r="B151">
        <v>0</v>
      </c>
      <c r="C151">
        <v>2004</v>
      </c>
      <c r="D151" s="1">
        <v>45964.484247685185</v>
      </c>
      <c r="E151" t="s">
        <v>70</v>
      </c>
      <c r="F151" s="110">
        <f>(3+5)/2</f>
        <v>4</v>
      </c>
      <c r="G151">
        <v>4</v>
      </c>
      <c r="H151">
        <v>4</v>
      </c>
      <c r="I151">
        <v>2</v>
      </c>
      <c r="J151">
        <v>5</v>
      </c>
      <c r="K151">
        <v>5</v>
      </c>
      <c r="L151">
        <v>4</v>
      </c>
      <c r="M151">
        <v>5</v>
      </c>
      <c r="N151">
        <v>5</v>
      </c>
      <c r="O151">
        <v>4</v>
      </c>
      <c r="P151">
        <v>4</v>
      </c>
      <c r="Q151">
        <v>21</v>
      </c>
      <c r="R151">
        <v>15</v>
      </c>
      <c r="S151">
        <v>25</v>
      </c>
      <c r="T151">
        <v>6</v>
      </c>
      <c r="U151">
        <v>7</v>
      </c>
      <c r="V151">
        <v>18</v>
      </c>
      <c r="W151">
        <v>5</v>
      </c>
      <c r="X151">
        <v>6</v>
      </c>
      <c r="Y151">
        <v>60</v>
      </c>
      <c r="Z151">
        <v>27</v>
      </c>
      <c r="AA151">
        <v>7</v>
      </c>
      <c r="AB151">
        <v>2</v>
      </c>
      <c r="AC151">
        <v>1</v>
      </c>
      <c r="AD151">
        <v>10</v>
      </c>
      <c r="AE151">
        <v>6</v>
      </c>
      <c r="AF151">
        <v>5</v>
      </c>
      <c r="AG151">
        <v>8</v>
      </c>
      <c r="AH151">
        <v>9</v>
      </c>
      <c r="AI151">
        <v>4</v>
      </c>
      <c r="AJ151">
        <v>3</v>
      </c>
      <c r="AK151">
        <v>53</v>
      </c>
      <c r="AL151">
        <f>_xlfn.STDEV.P(Table14[[#This Row],[p1]:[p10]])</f>
        <v>0.87177978870813466</v>
      </c>
    </row>
    <row r="152" spans="1:38" x14ac:dyDescent="0.3">
      <c r="A152">
        <v>43935</v>
      </c>
      <c r="B152">
        <v>0</v>
      </c>
      <c r="C152">
        <v>1999</v>
      </c>
      <c r="D152" s="1">
        <v>45964.508518518516</v>
      </c>
      <c r="E152" t="s">
        <v>27</v>
      </c>
      <c r="F152" s="110">
        <v>4.5</v>
      </c>
      <c r="G152">
        <v>4</v>
      </c>
      <c r="H152">
        <v>5</v>
      </c>
      <c r="I152">
        <v>5</v>
      </c>
      <c r="J152">
        <v>5</v>
      </c>
      <c r="K152">
        <v>2</v>
      </c>
      <c r="L152">
        <v>4</v>
      </c>
      <c r="M152">
        <v>2</v>
      </c>
      <c r="N152">
        <v>2</v>
      </c>
      <c r="O152">
        <v>5</v>
      </c>
      <c r="P152">
        <v>2</v>
      </c>
      <c r="Q152">
        <v>9</v>
      </c>
      <c r="R152">
        <v>5</v>
      </c>
      <c r="S152">
        <v>5</v>
      </c>
      <c r="T152">
        <v>3</v>
      </c>
      <c r="U152">
        <v>6</v>
      </c>
      <c r="V152">
        <v>43</v>
      </c>
      <c r="W152">
        <v>7</v>
      </c>
      <c r="X152">
        <v>10</v>
      </c>
      <c r="Y152">
        <v>42</v>
      </c>
      <c r="Z152">
        <v>27</v>
      </c>
      <c r="AA152">
        <v>8</v>
      </c>
      <c r="AB152">
        <v>6</v>
      </c>
      <c r="AC152">
        <v>7</v>
      </c>
      <c r="AD152">
        <v>5</v>
      </c>
      <c r="AE152">
        <v>9</v>
      </c>
      <c r="AF152">
        <v>1</v>
      </c>
      <c r="AG152">
        <v>2</v>
      </c>
      <c r="AH152">
        <v>3</v>
      </c>
      <c r="AI152">
        <v>4</v>
      </c>
      <c r="AJ152">
        <v>10</v>
      </c>
      <c r="AK152">
        <v>95</v>
      </c>
      <c r="AL152">
        <f>_xlfn.STDEV.P(Table14[[#This Row],[p1]:[p10]])</f>
        <v>1.3564659966250536</v>
      </c>
    </row>
    <row r="153" spans="1:38" x14ac:dyDescent="0.3">
      <c r="A153">
        <v>43959</v>
      </c>
      <c r="B153">
        <v>0</v>
      </c>
      <c r="C153">
        <v>2002</v>
      </c>
      <c r="D153" s="1">
        <v>45964.533310185187</v>
      </c>
      <c r="E153" t="s">
        <v>42</v>
      </c>
      <c r="F153" s="110">
        <v>2.5</v>
      </c>
      <c r="G153">
        <v>3</v>
      </c>
      <c r="H153">
        <v>4</v>
      </c>
      <c r="I153">
        <v>2</v>
      </c>
      <c r="J153">
        <v>4</v>
      </c>
      <c r="K153">
        <v>5</v>
      </c>
      <c r="L153">
        <v>4</v>
      </c>
      <c r="M153">
        <v>2</v>
      </c>
      <c r="N153">
        <v>4</v>
      </c>
      <c r="O153">
        <v>2</v>
      </c>
      <c r="P153">
        <v>1</v>
      </c>
      <c r="Q153">
        <v>11</v>
      </c>
      <c r="R153">
        <v>10</v>
      </c>
      <c r="S153">
        <v>7</v>
      </c>
      <c r="T153">
        <v>7</v>
      </c>
      <c r="U153">
        <v>5</v>
      </c>
      <c r="V153">
        <v>7</v>
      </c>
      <c r="W153">
        <v>9</v>
      </c>
      <c r="X153">
        <v>9</v>
      </c>
      <c r="Y153">
        <v>6</v>
      </c>
      <c r="Z153">
        <v>11</v>
      </c>
      <c r="AA153">
        <v>6</v>
      </c>
      <c r="AB153">
        <v>4</v>
      </c>
      <c r="AC153">
        <v>7</v>
      </c>
      <c r="AD153">
        <v>1</v>
      </c>
      <c r="AE153">
        <v>2</v>
      </c>
      <c r="AF153">
        <v>8</v>
      </c>
      <c r="AG153">
        <v>10</v>
      </c>
      <c r="AH153">
        <v>3</v>
      </c>
      <c r="AI153">
        <v>9</v>
      </c>
      <c r="AJ153">
        <v>5</v>
      </c>
      <c r="AK153">
        <v>69</v>
      </c>
      <c r="AL153">
        <f>_xlfn.STDEV.P(Table14[[#This Row],[p1]:[p10]])</f>
        <v>1.2206555615733703</v>
      </c>
    </row>
    <row r="154" spans="1:38" x14ac:dyDescent="0.3">
      <c r="A154">
        <v>43984</v>
      </c>
      <c r="B154">
        <v>0</v>
      </c>
      <c r="C154">
        <v>2005</v>
      </c>
      <c r="D154" s="1">
        <v>45964.573310185187</v>
      </c>
      <c r="E154">
        <v>6</v>
      </c>
      <c r="F154" s="110">
        <v>6</v>
      </c>
      <c r="G154">
        <v>3</v>
      </c>
      <c r="H154">
        <v>5</v>
      </c>
      <c r="I154">
        <v>1</v>
      </c>
      <c r="J154">
        <v>5</v>
      </c>
      <c r="K154">
        <v>5</v>
      </c>
      <c r="L154">
        <v>1</v>
      </c>
      <c r="M154">
        <v>4</v>
      </c>
      <c r="N154">
        <v>3</v>
      </c>
      <c r="O154">
        <v>1</v>
      </c>
      <c r="P154">
        <v>2</v>
      </c>
      <c r="Q154">
        <v>6</v>
      </c>
      <c r="R154">
        <v>3</v>
      </c>
      <c r="S154">
        <v>5</v>
      </c>
      <c r="T154">
        <v>4</v>
      </c>
      <c r="U154">
        <v>4</v>
      </c>
      <c r="V154">
        <v>3</v>
      </c>
      <c r="W154">
        <v>4</v>
      </c>
      <c r="X154">
        <v>7</v>
      </c>
      <c r="Y154">
        <v>5</v>
      </c>
      <c r="Z154">
        <v>4</v>
      </c>
      <c r="AA154">
        <v>4</v>
      </c>
      <c r="AB154">
        <v>9</v>
      </c>
      <c r="AC154">
        <v>3</v>
      </c>
      <c r="AD154">
        <v>5</v>
      </c>
      <c r="AE154">
        <v>8</v>
      </c>
      <c r="AF154">
        <v>6</v>
      </c>
      <c r="AG154">
        <v>10</v>
      </c>
      <c r="AH154">
        <v>7</v>
      </c>
      <c r="AI154">
        <v>2</v>
      </c>
      <c r="AJ154">
        <v>1</v>
      </c>
      <c r="AK154">
        <v>91</v>
      </c>
      <c r="AL154">
        <f>_xlfn.STDEV.P(Table14[[#This Row],[p1]:[p10]])</f>
        <v>1.61245154965971</v>
      </c>
    </row>
    <row r="155" spans="1:38" x14ac:dyDescent="0.3">
      <c r="A155">
        <v>44005</v>
      </c>
      <c r="B155">
        <v>0</v>
      </c>
      <c r="C155">
        <v>1996</v>
      </c>
      <c r="D155" s="1">
        <v>45964.635879629626</v>
      </c>
      <c r="E155" t="s">
        <v>90</v>
      </c>
      <c r="F155" s="110">
        <f>(1+1.5)/2</f>
        <v>1.25</v>
      </c>
      <c r="G155">
        <v>2</v>
      </c>
      <c r="H155">
        <v>5</v>
      </c>
      <c r="I155">
        <v>5</v>
      </c>
      <c r="J155">
        <v>5</v>
      </c>
      <c r="K155">
        <v>4</v>
      </c>
      <c r="L155">
        <v>4</v>
      </c>
      <c r="M155">
        <v>5</v>
      </c>
      <c r="N155">
        <v>4</v>
      </c>
      <c r="O155">
        <v>4</v>
      </c>
      <c r="P155">
        <v>4</v>
      </c>
      <c r="Q155">
        <v>10</v>
      </c>
      <c r="R155">
        <v>10</v>
      </c>
      <c r="S155">
        <v>5</v>
      </c>
      <c r="T155">
        <v>4</v>
      </c>
      <c r="U155">
        <v>5</v>
      </c>
      <c r="V155">
        <v>6</v>
      </c>
      <c r="W155">
        <v>5</v>
      </c>
      <c r="X155">
        <v>5</v>
      </c>
      <c r="Y155">
        <v>5</v>
      </c>
      <c r="Z155">
        <v>4</v>
      </c>
      <c r="AA155">
        <v>2</v>
      </c>
      <c r="AB155">
        <v>9</v>
      </c>
      <c r="AC155">
        <v>5</v>
      </c>
      <c r="AD155">
        <v>6</v>
      </c>
      <c r="AE155">
        <v>7</v>
      </c>
      <c r="AF155">
        <v>4</v>
      </c>
      <c r="AG155">
        <v>3</v>
      </c>
      <c r="AH155">
        <v>1</v>
      </c>
      <c r="AI155">
        <v>10</v>
      </c>
      <c r="AJ155">
        <v>8</v>
      </c>
      <c r="AK155">
        <v>35</v>
      </c>
      <c r="AL155">
        <f>_xlfn.STDEV.P(Table14[[#This Row],[p1]:[p10]])</f>
        <v>0.87177978870813466</v>
      </c>
    </row>
    <row r="156" spans="1:38" x14ac:dyDescent="0.3">
      <c r="A156">
        <v>44010</v>
      </c>
      <c r="B156">
        <v>0</v>
      </c>
      <c r="C156">
        <v>2003</v>
      </c>
      <c r="D156" s="1">
        <v>45964.589120370372</v>
      </c>
      <c r="E156">
        <v>3</v>
      </c>
      <c r="F156" s="110">
        <v>3</v>
      </c>
      <c r="G156">
        <v>2</v>
      </c>
      <c r="H156">
        <v>4</v>
      </c>
      <c r="I156">
        <v>4</v>
      </c>
      <c r="J156">
        <v>5</v>
      </c>
      <c r="K156">
        <v>4</v>
      </c>
      <c r="L156">
        <v>1</v>
      </c>
      <c r="M156">
        <v>5</v>
      </c>
      <c r="N156">
        <v>4</v>
      </c>
      <c r="O156">
        <v>4</v>
      </c>
      <c r="P156">
        <v>4</v>
      </c>
      <c r="Q156">
        <v>8</v>
      </c>
      <c r="R156">
        <v>5</v>
      </c>
      <c r="S156">
        <v>7</v>
      </c>
      <c r="T156">
        <v>5</v>
      </c>
      <c r="U156">
        <v>8</v>
      </c>
      <c r="V156">
        <v>5</v>
      </c>
      <c r="W156">
        <v>3</v>
      </c>
      <c r="X156">
        <v>6</v>
      </c>
      <c r="Y156">
        <v>4</v>
      </c>
      <c r="Z156">
        <v>7</v>
      </c>
      <c r="AA156">
        <v>8</v>
      </c>
      <c r="AB156">
        <v>9</v>
      </c>
      <c r="AC156">
        <v>3</v>
      </c>
      <c r="AD156">
        <v>5</v>
      </c>
      <c r="AE156">
        <v>2</v>
      </c>
      <c r="AF156">
        <v>7</v>
      </c>
      <c r="AG156">
        <v>4</v>
      </c>
      <c r="AH156">
        <v>1</v>
      </c>
      <c r="AI156">
        <v>6</v>
      </c>
      <c r="AJ156">
        <v>10</v>
      </c>
      <c r="AK156">
        <v>64</v>
      </c>
      <c r="AL156">
        <f>_xlfn.STDEV.P(Table14[[#This Row],[p1]:[p10]])</f>
        <v>1.1874342087037917</v>
      </c>
    </row>
    <row r="157" spans="1:38" x14ac:dyDescent="0.3">
      <c r="A157">
        <v>44011</v>
      </c>
      <c r="B157">
        <v>0</v>
      </c>
      <c r="C157">
        <v>1991</v>
      </c>
      <c r="D157" s="1">
        <v>45964.590289351851</v>
      </c>
      <c r="E157">
        <v>2</v>
      </c>
      <c r="F157" s="110">
        <v>2</v>
      </c>
      <c r="G157">
        <v>1</v>
      </c>
      <c r="H157">
        <v>4</v>
      </c>
      <c r="I157">
        <v>2</v>
      </c>
      <c r="J157">
        <v>4</v>
      </c>
      <c r="K157">
        <v>4</v>
      </c>
      <c r="L157">
        <v>2</v>
      </c>
      <c r="M157">
        <v>3</v>
      </c>
      <c r="N157">
        <v>3</v>
      </c>
      <c r="O157">
        <v>4</v>
      </c>
      <c r="P157">
        <v>5</v>
      </c>
      <c r="Q157">
        <v>5</v>
      </c>
      <c r="R157">
        <v>5</v>
      </c>
      <c r="S157">
        <v>3</v>
      </c>
      <c r="T157">
        <v>3</v>
      </c>
      <c r="U157">
        <v>3</v>
      </c>
      <c r="V157">
        <v>3</v>
      </c>
      <c r="W157">
        <v>4</v>
      </c>
      <c r="X157">
        <v>8</v>
      </c>
      <c r="Y157">
        <v>4</v>
      </c>
      <c r="Z157">
        <v>3</v>
      </c>
      <c r="AA157">
        <v>8</v>
      </c>
      <c r="AB157">
        <v>6</v>
      </c>
      <c r="AC157">
        <v>4</v>
      </c>
      <c r="AD157">
        <v>3</v>
      </c>
      <c r="AE157">
        <v>7</v>
      </c>
      <c r="AF157">
        <v>9</v>
      </c>
      <c r="AG157">
        <v>10</v>
      </c>
      <c r="AH157">
        <v>1</v>
      </c>
      <c r="AI157">
        <v>2</v>
      </c>
      <c r="AJ157">
        <v>5</v>
      </c>
      <c r="AK157">
        <v>59</v>
      </c>
      <c r="AL157">
        <f>_xlfn.STDEV.P(Table14[[#This Row],[p1]:[p10]])</f>
        <v>1.1661903789690602</v>
      </c>
    </row>
    <row r="158" spans="1:38" x14ac:dyDescent="0.3">
      <c r="A158">
        <v>44012</v>
      </c>
      <c r="B158">
        <v>0</v>
      </c>
      <c r="C158">
        <v>1959</v>
      </c>
      <c r="D158" s="1">
        <v>45964.600347222222</v>
      </c>
      <c r="E158" t="s">
        <v>28</v>
      </c>
      <c r="F158" s="110"/>
      <c r="G158">
        <v>2</v>
      </c>
      <c r="H158">
        <v>4</v>
      </c>
      <c r="I158">
        <v>3</v>
      </c>
      <c r="J158">
        <v>4</v>
      </c>
      <c r="K158">
        <v>5</v>
      </c>
      <c r="L158">
        <v>2</v>
      </c>
      <c r="M158">
        <v>5</v>
      </c>
      <c r="N158">
        <v>4</v>
      </c>
      <c r="O158">
        <v>4</v>
      </c>
      <c r="P158">
        <v>2</v>
      </c>
      <c r="Q158">
        <v>5</v>
      </c>
      <c r="R158">
        <v>8</v>
      </c>
      <c r="S158">
        <v>11</v>
      </c>
      <c r="T158">
        <v>6</v>
      </c>
      <c r="U158">
        <v>4</v>
      </c>
      <c r="V158">
        <v>6</v>
      </c>
      <c r="W158">
        <v>8</v>
      </c>
      <c r="X158">
        <v>6</v>
      </c>
      <c r="Y158">
        <v>5</v>
      </c>
      <c r="Z158">
        <v>7</v>
      </c>
      <c r="AA158">
        <v>3</v>
      </c>
      <c r="AB158">
        <v>10</v>
      </c>
      <c r="AC158">
        <v>1</v>
      </c>
      <c r="AD158">
        <v>6</v>
      </c>
      <c r="AE158">
        <v>5</v>
      </c>
      <c r="AF158">
        <v>2</v>
      </c>
      <c r="AG158">
        <v>4</v>
      </c>
      <c r="AH158">
        <v>8</v>
      </c>
      <c r="AI158">
        <v>9</v>
      </c>
      <c r="AJ158">
        <v>7</v>
      </c>
      <c r="AK158">
        <v>58</v>
      </c>
      <c r="AL158">
        <f>_xlfn.STDEV.P(Table14[[#This Row],[p1]:[p10]])</f>
        <v>1.1180339887498949</v>
      </c>
    </row>
    <row r="159" spans="1:38" x14ac:dyDescent="0.3">
      <c r="A159">
        <v>44015</v>
      </c>
      <c r="B159">
        <v>0</v>
      </c>
      <c r="C159">
        <v>1996</v>
      </c>
      <c r="D159" s="1">
        <v>45964.598611111112</v>
      </c>
      <c r="E159" t="s">
        <v>45</v>
      </c>
      <c r="F159" s="110">
        <v>1.5</v>
      </c>
      <c r="G159">
        <v>2</v>
      </c>
      <c r="H159">
        <v>4</v>
      </c>
      <c r="I159">
        <v>4</v>
      </c>
      <c r="J159">
        <v>4</v>
      </c>
      <c r="K159">
        <v>5</v>
      </c>
      <c r="L159">
        <v>2</v>
      </c>
      <c r="M159">
        <v>5</v>
      </c>
      <c r="N159">
        <v>5</v>
      </c>
      <c r="O159">
        <v>5</v>
      </c>
      <c r="P159">
        <v>1</v>
      </c>
      <c r="Q159">
        <v>5</v>
      </c>
      <c r="R159">
        <v>5</v>
      </c>
      <c r="S159">
        <v>4</v>
      </c>
      <c r="T159">
        <v>2</v>
      </c>
      <c r="U159">
        <v>3</v>
      </c>
      <c r="V159">
        <v>3</v>
      </c>
      <c r="W159">
        <v>3</v>
      </c>
      <c r="X159">
        <v>2</v>
      </c>
      <c r="Y159">
        <v>7</v>
      </c>
      <c r="Z159">
        <v>6</v>
      </c>
      <c r="AA159">
        <v>5</v>
      </c>
      <c r="AB159">
        <v>2</v>
      </c>
      <c r="AC159">
        <v>3</v>
      </c>
      <c r="AD159">
        <v>7</v>
      </c>
      <c r="AE159">
        <v>8</v>
      </c>
      <c r="AF159">
        <v>6</v>
      </c>
      <c r="AG159">
        <v>1</v>
      </c>
      <c r="AH159">
        <v>4</v>
      </c>
      <c r="AI159">
        <v>9</v>
      </c>
      <c r="AJ159">
        <v>10</v>
      </c>
      <c r="AK159">
        <v>66</v>
      </c>
      <c r="AL159">
        <f>_xlfn.STDEV.P(Table14[[#This Row],[p1]:[p10]])</f>
        <v>1.4177446878757824</v>
      </c>
    </row>
    <row r="160" spans="1:38" x14ac:dyDescent="0.3">
      <c r="A160">
        <v>44031</v>
      </c>
      <c r="B160">
        <v>0</v>
      </c>
      <c r="C160">
        <v>2005</v>
      </c>
      <c r="D160" s="1">
        <v>45964.633888888886</v>
      </c>
      <c r="E160" t="s">
        <v>101</v>
      </c>
      <c r="F160" s="110">
        <v>1.5</v>
      </c>
      <c r="G160">
        <v>1</v>
      </c>
      <c r="H160">
        <v>4</v>
      </c>
      <c r="I160">
        <v>1</v>
      </c>
      <c r="J160">
        <v>5</v>
      </c>
      <c r="K160">
        <v>4</v>
      </c>
      <c r="L160">
        <v>4</v>
      </c>
      <c r="M160">
        <v>4</v>
      </c>
      <c r="N160">
        <v>5</v>
      </c>
      <c r="O160">
        <v>1</v>
      </c>
      <c r="P160">
        <v>5</v>
      </c>
      <c r="Q160">
        <v>73</v>
      </c>
      <c r="R160">
        <v>11</v>
      </c>
      <c r="S160">
        <v>8</v>
      </c>
      <c r="T160">
        <v>3</v>
      </c>
      <c r="U160">
        <v>5</v>
      </c>
      <c r="V160">
        <v>86</v>
      </c>
      <c r="W160">
        <v>6</v>
      </c>
      <c r="X160">
        <v>3</v>
      </c>
      <c r="Y160">
        <v>5</v>
      </c>
      <c r="Z160">
        <v>7</v>
      </c>
      <c r="AA160">
        <v>10</v>
      </c>
      <c r="AB160">
        <v>6</v>
      </c>
      <c r="AC160">
        <v>9</v>
      </c>
      <c r="AD160">
        <v>8</v>
      </c>
      <c r="AE160">
        <v>3</v>
      </c>
      <c r="AF160">
        <v>2</v>
      </c>
      <c r="AG160">
        <v>1</v>
      </c>
      <c r="AH160">
        <v>4</v>
      </c>
      <c r="AI160">
        <v>5</v>
      </c>
      <c r="AJ160">
        <v>7</v>
      </c>
      <c r="AK160">
        <v>26</v>
      </c>
      <c r="AL160">
        <f>_xlfn.STDEV.P(Table14[[#This Row],[p1]:[p10]])</f>
        <v>1.6248076809271921</v>
      </c>
    </row>
    <row r="161" spans="1:38" x14ac:dyDescent="0.3">
      <c r="A161">
        <v>44082</v>
      </c>
      <c r="B161">
        <v>0</v>
      </c>
      <c r="C161">
        <v>1971</v>
      </c>
      <c r="D161" s="1">
        <v>45964.702962962961</v>
      </c>
      <c r="E161">
        <v>2</v>
      </c>
      <c r="F161" s="110">
        <v>2</v>
      </c>
      <c r="G161">
        <v>4</v>
      </c>
      <c r="H161">
        <v>2</v>
      </c>
      <c r="I161">
        <v>4</v>
      </c>
      <c r="J161">
        <v>2</v>
      </c>
      <c r="K161">
        <v>4</v>
      </c>
      <c r="L161">
        <v>2</v>
      </c>
      <c r="M161">
        <v>3</v>
      </c>
      <c r="N161">
        <v>2</v>
      </c>
      <c r="O161">
        <v>2</v>
      </c>
      <c r="P161">
        <v>1</v>
      </c>
      <c r="Q161">
        <v>10</v>
      </c>
      <c r="R161">
        <v>13</v>
      </c>
      <c r="S161">
        <v>6</v>
      </c>
      <c r="T161">
        <v>18</v>
      </c>
      <c r="U161">
        <v>6</v>
      </c>
      <c r="V161">
        <v>9</v>
      </c>
      <c r="W161">
        <v>12</v>
      </c>
      <c r="X161">
        <v>7</v>
      </c>
      <c r="Y161">
        <v>6</v>
      </c>
      <c r="Z161">
        <v>9</v>
      </c>
      <c r="AA161">
        <v>8</v>
      </c>
      <c r="AB161">
        <v>2</v>
      </c>
      <c r="AC161">
        <v>3</v>
      </c>
      <c r="AD161">
        <v>6</v>
      </c>
      <c r="AE161">
        <v>10</v>
      </c>
      <c r="AF161">
        <v>5</v>
      </c>
      <c r="AG161">
        <v>1</v>
      </c>
      <c r="AH161">
        <v>7</v>
      </c>
      <c r="AI161">
        <v>9</v>
      </c>
      <c r="AJ161">
        <v>4</v>
      </c>
      <c r="AK161">
        <v>51</v>
      </c>
      <c r="AL161">
        <f>_xlfn.STDEV.P(Table14[[#This Row],[p1]:[p10]])</f>
        <v>1.019803902718557</v>
      </c>
    </row>
    <row r="162" spans="1:38" x14ac:dyDescent="0.3">
      <c r="A162">
        <v>44146</v>
      </c>
      <c r="B162">
        <v>1</v>
      </c>
      <c r="C162">
        <v>2002</v>
      </c>
      <c r="D162" s="1">
        <v>45964.788587962961</v>
      </c>
      <c r="E162" t="s">
        <v>46</v>
      </c>
      <c r="F162" s="110">
        <v>5</v>
      </c>
      <c r="G162">
        <v>2</v>
      </c>
      <c r="H162">
        <v>2</v>
      </c>
      <c r="I162">
        <v>2</v>
      </c>
      <c r="J162">
        <v>5</v>
      </c>
      <c r="K162">
        <v>5</v>
      </c>
      <c r="L162">
        <v>4</v>
      </c>
      <c r="M162">
        <v>3</v>
      </c>
      <c r="N162">
        <v>2</v>
      </c>
      <c r="O162">
        <v>2</v>
      </c>
      <c r="P162">
        <v>2</v>
      </c>
      <c r="Q162">
        <v>4</v>
      </c>
      <c r="R162">
        <v>4</v>
      </c>
      <c r="S162">
        <v>3</v>
      </c>
      <c r="T162">
        <v>4</v>
      </c>
      <c r="U162">
        <v>3</v>
      </c>
      <c r="V162">
        <v>5</v>
      </c>
      <c r="W162">
        <v>4</v>
      </c>
      <c r="X162">
        <v>4</v>
      </c>
      <c r="Y162">
        <v>2</v>
      </c>
      <c r="Z162">
        <v>6</v>
      </c>
      <c r="AA162">
        <v>7</v>
      </c>
      <c r="AB162">
        <v>3</v>
      </c>
      <c r="AC162">
        <v>8</v>
      </c>
      <c r="AD162">
        <v>1</v>
      </c>
      <c r="AE162">
        <v>5</v>
      </c>
      <c r="AF162">
        <v>9</v>
      </c>
      <c r="AG162">
        <v>6</v>
      </c>
      <c r="AH162">
        <v>2</v>
      </c>
      <c r="AI162">
        <v>10</v>
      </c>
      <c r="AJ162">
        <v>4</v>
      </c>
      <c r="AK162">
        <v>66</v>
      </c>
      <c r="AL162">
        <f>_xlfn.STDEV.P(Table14[[#This Row],[p1]:[p10]])</f>
        <v>1.2206555615733703</v>
      </c>
    </row>
    <row r="163" spans="1:38" x14ac:dyDescent="0.3">
      <c r="A163">
        <v>44159</v>
      </c>
      <c r="B163">
        <v>0</v>
      </c>
      <c r="C163">
        <v>1982</v>
      </c>
      <c r="D163" s="1">
        <v>45977.813159722224</v>
      </c>
      <c r="E163" t="s">
        <v>28</v>
      </c>
      <c r="F163" s="110"/>
      <c r="G163">
        <v>1</v>
      </c>
      <c r="H163">
        <v>1</v>
      </c>
      <c r="I163">
        <v>1</v>
      </c>
      <c r="J163">
        <v>2</v>
      </c>
      <c r="K163">
        <v>2</v>
      </c>
      <c r="L163">
        <v>1</v>
      </c>
      <c r="M163">
        <v>3</v>
      </c>
      <c r="N163">
        <v>1</v>
      </c>
      <c r="O163">
        <v>1</v>
      </c>
      <c r="P163">
        <v>1</v>
      </c>
      <c r="Q163">
        <v>12</v>
      </c>
      <c r="R163">
        <v>3</v>
      </c>
      <c r="S163">
        <v>3</v>
      </c>
      <c r="T163">
        <v>4</v>
      </c>
      <c r="U163">
        <v>3</v>
      </c>
      <c r="V163">
        <v>4</v>
      </c>
      <c r="W163">
        <v>16</v>
      </c>
      <c r="X163">
        <v>2</v>
      </c>
      <c r="Y163">
        <v>2</v>
      </c>
      <c r="Z163">
        <v>5</v>
      </c>
      <c r="AA163">
        <v>1</v>
      </c>
      <c r="AB163">
        <v>5</v>
      </c>
      <c r="AC163">
        <v>2</v>
      </c>
      <c r="AD163">
        <v>9</v>
      </c>
      <c r="AE163">
        <v>8</v>
      </c>
      <c r="AF163">
        <v>4</v>
      </c>
      <c r="AG163">
        <v>10</v>
      </c>
      <c r="AH163">
        <v>3</v>
      </c>
      <c r="AI163">
        <v>7</v>
      </c>
      <c r="AJ163">
        <v>6</v>
      </c>
      <c r="AK163">
        <v>5</v>
      </c>
      <c r="AL163">
        <f>_xlfn.STDEV.P(Table14[[#This Row],[p1]:[p10]])</f>
        <v>0.66332495807107994</v>
      </c>
    </row>
    <row r="164" spans="1:38" x14ac:dyDescent="0.3">
      <c r="A164">
        <v>44162</v>
      </c>
      <c r="B164">
        <v>1</v>
      </c>
      <c r="C164">
        <v>2003</v>
      </c>
      <c r="D164" s="1">
        <v>45964.817129629628</v>
      </c>
      <c r="E164">
        <v>2</v>
      </c>
      <c r="F164" s="110">
        <v>2</v>
      </c>
      <c r="G164">
        <v>4</v>
      </c>
      <c r="H164">
        <v>4</v>
      </c>
      <c r="I164">
        <v>2</v>
      </c>
      <c r="J164">
        <v>5</v>
      </c>
      <c r="K164">
        <v>4</v>
      </c>
      <c r="L164">
        <v>1</v>
      </c>
      <c r="M164">
        <v>3</v>
      </c>
      <c r="N164">
        <v>4</v>
      </c>
      <c r="O164">
        <v>2</v>
      </c>
      <c r="P164">
        <v>4</v>
      </c>
      <c r="Q164">
        <v>5</v>
      </c>
      <c r="R164">
        <v>6</v>
      </c>
      <c r="S164">
        <v>5</v>
      </c>
      <c r="T164">
        <v>5</v>
      </c>
      <c r="U164">
        <v>3</v>
      </c>
      <c r="V164">
        <v>8</v>
      </c>
      <c r="W164">
        <v>5</v>
      </c>
      <c r="X164">
        <v>5</v>
      </c>
      <c r="Y164">
        <v>5</v>
      </c>
      <c r="Z164">
        <v>14</v>
      </c>
      <c r="AA164">
        <v>9</v>
      </c>
      <c r="AB164">
        <v>2</v>
      </c>
      <c r="AC164">
        <v>3</v>
      </c>
      <c r="AD164">
        <v>4</v>
      </c>
      <c r="AE164">
        <v>10</v>
      </c>
      <c r="AF164">
        <v>5</v>
      </c>
      <c r="AG164">
        <v>7</v>
      </c>
      <c r="AH164">
        <v>6</v>
      </c>
      <c r="AI164">
        <v>8</v>
      </c>
      <c r="AJ164">
        <v>1</v>
      </c>
      <c r="AK164">
        <v>67</v>
      </c>
      <c r="AL164">
        <f>_xlfn.STDEV.P(Table14[[#This Row],[p1]:[p10]])</f>
        <v>1.1874342087037917</v>
      </c>
    </row>
    <row r="165" spans="1:38" x14ac:dyDescent="0.3">
      <c r="A165">
        <v>44169</v>
      </c>
      <c r="B165">
        <v>0</v>
      </c>
      <c r="C165">
        <v>1993</v>
      </c>
      <c r="D165" s="1">
        <v>45964.830381944441</v>
      </c>
      <c r="E165" t="s">
        <v>87</v>
      </c>
      <c r="F165" s="110">
        <v>2</v>
      </c>
      <c r="G165">
        <v>5</v>
      </c>
      <c r="H165">
        <v>2</v>
      </c>
      <c r="I165">
        <v>5</v>
      </c>
      <c r="J165">
        <v>5</v>
      </c>
      <c r="K165">
        <v>5</v>
      </c>
      <c r="L165">
        <v>2</v>
      </c>
      <c r="M165">
        <v>5</v>
      </c>
      <c r="N165">
        <v>3</v>
      </c>
      <c r="O165">
        <v>4</v>
      </c>
      <c r="P165">
        <v>5</v>
      </c>
      <c r="Q165">
        <v>8</v>
      </c>
      <c r="R165">
        <v>16</v>
      </c>
      <c r="S165">
        <v>6</v>
      </c>
      <c r="T165">
        <v>9</v>
      </c>
      <c r="U165">
        <v>29</v>
      </c>
      <c r="V165">
        <v>9</v>
      </c>
      <c r="W165">
        <v>11</v>
      </c>
      <c r="X165">
        <v>12</v>
      </c>
      <c r="Y165">
        <v>18</v>
      </c>
      <c r="Z165">
        <v>12</v>
      </c>
      <c r="AA165">
        <v>4</v>
      </c>
      <c r="AB165">
        <v>7</v>
      </c>
      <c r="AC165">
        <v>6</v>
      </c>
      <c r="AD165">
        <v>10</v>
      </c>
      <c r="AE165">
        <v>1</v>
      </c>
      <c r="AF165">
        <v>5</v>
      </c>
      <c r="AG165">
        <v>3</v>
      </c>
      <c r="AH165">
        <v>8</v>
      </c>
      <c r="AI165">
        <v>2</v>
      </c>
      <c r="AJ165">
        <v>9</v>
      </c>
      <c r="AK165">
        <v>40</v>
      </c>
      <c r="AL165">
        <f>_xlfn.STDEV.P(Table14[[#This Row],[p1]:[p10]])</f>
        <v>1.2206555615733703</v>
      </c>
    </row>
    <row r="166" spans="1:38" x14ac:dyDescent="0.3">
      <c r="A166">
        <v>44170</v>
      </c>
      <c r="B166">
        <v>0</v>
      </c>
      <c r="C166">
        <v>2004</v>
      </c>
      <c r="D166" s="1">
        <v>45965.9221875</v>
      </c>
      <c r="E166">
        <v>11</v>
      </c>
      <c r="F166" s="110">
        <v>11</v>
      </c>
      <c r="G166">
        <v>5</v>
      </c>
      <c r="H166">
        <v>4</v>
      </c>
      <c r="I166">
        <v>4</v>
      </c>
      <c r="J166">
        <v>5</v>
      </c>
      <c r="K166">
        <v>4</v>
      </c>
      <c r="L166">
        <v>4</v>
      </c>
      <c r="M166">
        <v>5</v>
      </c>
      <c r="N166">
        <v>4</v>
      </c>
      <c r="O166">
        <v>4</v>
      </c>
      <c r="P166">
        <v>1</v>
      </c>
      <c r="Q166">
        <v>11</v>
      </c>
      <c r="R166">
        <v>4</v>
      </c>
      <c r="S166">
        <v>4</v>
      </c>
      <c r="T166">
        <v>3</v>
      </c>
      <c r="U166">
        <v>3</v>
      </c>
      <c r="V166">
        <v>4</v>
      </c>
      <c r="W166">
        <v>3</v>
      </c>
      <c r="X166">
        <v>3</v>
      </c>
      <c r="Y166">
        <v>3</v>
      </c>
      <c r="Z166">
        <v>7</v>
      </c>
      <c r="AA166">
        <v>2</v>
      </c>
      <c r="AB166">
        <v>5</v>
      </c>
      <c r="AC166">
        <v>10</v>
      </c>
      <c r="AD166">
        <v>4</v>
      </c>
      <c r="AE166">
        <v>7</v>
      </c>
      <c r="AF166">
        <v>1</v>
      </c>
      <c r="AG166">
        <v>9</v>
      </c>
      <c r="AH166">
        <v>6</v>
      </c>
      <c r="AI166">
        <v>3</v>
      </c>
      <c r="AJ166">
        <v>8</v>
      </c>
      <c r="AK166">
        <v>69</v>
      </c>
      <c r="AL166">
        <f>_xlfn.STDEV.P(Table14[[#This Row],[p1]:[p10]])</f>
        <v>1.0954451150103321</v>
      </c>
    </row>
    <row r="167" spans="1:38" x14ac:dyDescent="0.3">
      <c r="A167">
        <v>44202</v>
      </c>
      <c r="B167">
        <v>1</v>
      </c>
      <c r="C167">
        <v>1999</v>
      </c>
      <c r="D167" s="1">
        <v>45964.906712962962</v>
      </c>
      <c r="E167" t="s">
        <v>50</v>
      </c>
      <c r="F167" s="110">
        <v>1.5</v>
      </c>
      <c r="G167">
        <v>4</v>
      </c>
      <c r="H167">
        <v>2</v>
      </c>
      <c r="I167">
        <v>5</v>
      </c>
      <c r="J167">
        <v>5</v>
      </c>
      <c r="K167">
        <v>5</v>
      </c>
      <c r="L167">
        <v>2</v>
      </c>
      <c r="M167">
        <v>4</v>
      </c>
      <c r="N167">
        <v>4</v>
      </c>
      <c r="O167">
        <v>5</v>
      </c>
      <c r="P167">
        <v>4</v>
      </c>
      <c r="Q167">
        <v>8</v>
      </c>
      <c r="R167">
        <v>7</v>
      </c>
      <c r="S167">
        <v>3</v>
      </c>
      <c r="T167">
        <v>9</v>
      </c>
      <c r="U167">
        <v>3</v>
      </c>
      <c r="V167">
        <v>5</v>
      </c>
      <c r="W167">
        <v>2</v>
      </c>
      <c r="X167">
        <v>4</v>
      </c>
      <c r="Y167">
        <v>6</v>
      </c>
      <c r="Z167">
        <v>3</v>
      </c>
      <c r="AA167">
        <v>3</v>
      </c>
      <c r="AB167">
        <v>2</v>
      </c>
      <c r="AC167">
        <v>6</v>
      </c>
      <c r="AD167">
        <v>10</v>
      </c>
      <c r="AE167">
        <v>9</v>
      </c>
      <c r="AF167">
        <v>8</v>
      </c>
      <c r="AG167">
        <v>4</v>
      </c>
      <c r="AH167">
        <v>5</v>
      </c>
      <c r="AI167">
        <v>1</v>
      </c>
      <c r="AJ167">
        <v>7</v>
      </c>
      <c r="AK167">
        <v>49</v>
      </c>
      <c r="AL167">
        <f>_xlfn.STDEV.P(Table14[[#This Row],[p1]:[p10]])</f>
        <v>1.0954451150103321</v>
      </c>
    </row>
    <row r="168" spans="1:38" x14ac:dyDescent="0.3">
      <c r="A168" s="8">
        <v>44205</v>
      </c>
      <c r="B168" s="8">
        <v>1</v>
      </c>
      <c r="C168" s="8">
        <v>1996</v>
      </c>
      <c r="D168" s="9">
        <v>45964.902581018519</v>
      </c>
      <c r="E168" s="8">
        <v>5</v>
      </c>
      <c r="F168" s="112">
        <v>5</v>
      </c>
      <c r="G168" s="8">
        <v>1</v>
      </c>
      <c r="H168" s="8">
        <v>1</v>
      </c>
      <c r="I168" s="8">
        <v>1</v>
      </c>
      <c r="J168" s="8">
        <v>5</v>
      </c>
      <c r="K168" s="8">
        <v>5</v>
      </c>
      <c r="L168" s="8">
        <v>1</v>
      </c>
      <c r="M168" s="8">
        <v>5</v>
      </c>
      <c r="N168" s="8">
        <v>5</v>
      </c>
      <c r="O168" s="8">
        <v>1</v>
      </c>
      <c r="P168" s="8">
        <v>1</v>
      </c>
      <c r="Q168" s="8">
        <v>2</v>
      </c>
      <c r="R168" s="8">
        <v>3</v>
      </c>
      <c r="S168" s="8">
        <v>3</v>
      </c>
      <c r="T168" s="8">
        <v>4</v>
      </c>
      <c r="U168" s="8">
        <v>3</v>
      </c>
      <c r="V168" s="8">
        <v>4</v>
      </c>
      <c r="W168" s="8">
        <v>3</v>
      </c>
      <c r="X168" s="8">
        <v>4</v>
      </c>
      <c r="Y168" s="8">
        <v>3</v>
      </c>
      <c r="Z168" s="8">
        <v>3</v>
      </c>
      <c r="AA168" s="8">
        <v>6</v>
      </c>
      <c r="AB168" s="8">
        <v>3</v>
      </c>
      <c r="AC168" s="8">
        <v>10</v>
      </c>
      <c r="AD168" s="8">
        <v>1</v>
      </c>
      <c r="AE168" s="8">
        <v>8</v>
      </c>
      <c r="AF168" s="8">
        <v>2</v>
      </c>
      <c r="AG168" s="8">
        <v>7</v>
      </c>
      <c r="AH168" s="8">
        <v>5</v>
      </c>
      <c r="AI168" s="8">
        <v>4</v>
      </c>
      <c r="AJ168" s="8">
        <v>9</v>
      </c>
      <c r="AK168" s="8">
        <v>95</v>
      </c>
      <c r="AL168">
        <f>_xlfn.STDEV.P(Table14[[#This Row],[p1]:[p10]])</f>
        <v>1.9595917942265424</v>
      </c>
    </row>
    <row r="169" spans="1:38" x14ac:dyDescent="0.3">
      <c r="A169">
        <v>44219</v>
      </c>
      <c r="B169">
        <v>0</v>
      </c>
      <c r="C169">
        <v>2003</v>
      </c>
      <c r="D169" s="1">
        <v>45977.986875000002</v>
      </c>
      <c r="E169" t="s">
        <v>28</v>
      </c>
      <c r="F169" s="110"/>
      <c r="G169">
        <v>4</v>
      </c>
      <c r="H169">
        <v>4</v>
      </c>
      <c r="I169">
        <v>3</v>
      </c>
      <c r="J169">
        <v>3</v>
      </c>
      <c r="K169">
        <v>4</v>
      </c>
      <c r="L169">
        <v>2</v>
      </c>
      <c r="M169">
        <v>3</v>
      </c>
      <c r="N169">
        <v>2</v>
      </c>
      <c r="O169">
        <v>3</v>
      </c>
      <c r="P169">
        <v>4</v>
      </c>
      <c r="Q169">
        <v>4</v>
      </c>
      <c r="R169">
        <v>8</v>
      </c>
      <c r="S169">
        <v>5</v>
      </c>
      <c r="T169">
        <v>4</v>
      </c>
      <c r="U169">
        <v>3</v>
      </c>
      <c r="V169">
        <v>4</v>
      </c>
      <c r="W169">
        <v>7</v>
      </c>
      <c r="X169">
        <v>4</v>
      </c>
      <c r="Y169">
        <v>4</v>
      </c>
      <c r="Z169">
        <v>6</v>
      </c>
      <c r="AA169">
        <v>6</v>
      </c>
      <c r="AB169">
        <v>2</v>
      </c>
      <c r="AC169">
        <v>4</v>
      </c>
      <c r="AD169">
        <v>7</v>
      </c>
      <c r="AE169">
        <v>10</v>
      </c>
      <c r="AF169">
        <v>9</v>
      </c>
      <c r="AG169">
        <v>1</v>
      </c>
      <c r="AH169">
        <v>8</v>
      </c>
      <c r="AI169">
        <v>5</v>
      </c>
      <c r="AJ169">
        <v>3</v>
      </c>
      <c r="AK169">
        <v>59</v>
      </c>
      <c r="AL169">
        <f>_xlfn.STDEV.P(Table14[[#This Row],[p1]:[p10]])</f>
        <v>0.74833147735478833</v>
      </c>
    </row>
    <row r="170" spans="1:38" x14ac:dyDescent="0.3">
      <c r="A170">
        <v>44275</v>
      </c>
      <c r="B170">
        <v>0</v>
      </c>
      <c r="C170">
        <v>2001</v>
      </c>
      <c r="D170" s="1">
        <v>45965.399398148147</v>
      </c>
      <c r="E170">
        <v>2</v>
      </c>
      <c r="F170" s="110">
        <v>2</v>
      </c>
      <c r="G170">
        <v>1</v>
      </c>
      <c r="H170">
        <v>2</v>
      </c>
      <c r="I170">
        <v>2</v>
      </c>
      <c r="J170">
        <v>4</v>
      </c>
      <c r="K170">
        <v>4</v>
      </c>
      <c r="L170">
        <v>2</v>
      </c>
      <c r="M170">
        <v>4</v>
      </c>
      <c r="N170">
        <v>4</v>
      </c>
      <c r="O170">
        <v>4</v>
      </c>
      <c r="P170">
        <v>2</v>
      </c>
      <c r="Q170">
        <v>4</v>
      </c>
      <c r="R170">
        <v>5</v>
      </c>
      <c r="S170">
        <v>12</v>
      </c>
      <c r="T170">
        <v>3</v>
      </c>
      <c r="U170">
        <v>3</v>
      </c>
      <c r="V170">
        <v>4</v>
      </c>
      <c r="W170">
        <v>4</v>
      </c>
      <c r="X170">
        <v>4</v>
      </c>
      <c r="Y170">
        <v>3</v>
      </c>
      <c r="Z170">
        <v>7</v>
      </c>
      <c r="AA170">
        <v>5</v>
      </c>
      <c r="AB170">
        <v>4</v>
      </c>
      <c r="AC170">
        <v>1</v>
      </c>
      <c r="AD170">
        <v>9</v>
      </c>
      <c r="AE170">
        <v>7</v>
      </c>
      <c r="AF170">
        <v>8</v>
      </c>
      <c r="AG170">
        <v>3</v>
      </c>
      <c r="AH170">
        <v>2</v>
      </c>
      <c r="AI170">
        <v>10</v>
      </c>
      <c r="AJ170">
        <v>6</v>
      </c>
      <c r="AK170">
        <v>62</v>
      </c>
      <c r="AL170">
        <f>_xlfn.STDEV.P(Table14[[#This Row],[p1]:[p10]])</f>
        <v>1.1357816691600546</v>
      </c>
    </row>
    <row r="171" spans="1:38" x14ac:dyDescent="0.3">
      <c r="A171">
        <v>44285</v>
      </c>
      <c r="B171">
        <v>1</v>
      </c>
      <c r="C171">
        <v>1996</v>
      </c>
      <c r="D171" s="1">
        <v>45965.403391203705</v>
      </c>
      <c r="E171" t="s">
        <v>28</v>
      </c>
      <c r="F171" s="110"/>
      <c r="G171">
        <v>2</v>
      </c>
      <c r="H171">
        <v>4</v>
      </c>
      <c r="I171">
        <v>2</v>
      </c>
      <c r="J171">
        <v>2</v>
      </c>
      <c r="K171">
        <v>4</v>
      </c>
      <c r="L171">
        <v>3</v>
      </c>
      <c r="M171">
        <v>2</v>
      </c>
      <c r="N171">
        <v>4</v>
      </c>
      <c r="O171">
        <v>2</v>
      </c>
      <c r="P171">
        <v>3</v>
      </c>
      <c r="Q171">
        <v>5</v>
      </c>
      <c r="R171">
        <v>4</v>
      </c>
      <c r="S171">
        <v>4</v>
      </c>
      <c r="T171">
        <v>3</v>
      </c>
      <c r="U171">
        <v>3</v>
      </c>
      <c r="V171">
        <v>7</v>
      </c>
      <c r="W171">
        <v>3</v>
      </c>
      <c r="X171">
        <v>4</v>
      </c>
      <c r="Y171">
        <v>3</v>
      </c>
      <c r="Z171">
        <v>6</v>
      </c>
      <c r="AA171">
        <v>10</v>
      </c>
      <c r="AB171">
        <v>9</v>
      </c>
      <c r="AC171">
        <v>7</v>
      </c>
      <c r="AD171">
        <v>4</v>
      </c>
      <c r="AE171">
        <v>3</v>
      </c>
      <c r="AF171">
        <v>6</v>
      </c>
      <c r="AG171">
        <v>5</v>
      </c>
      <c r="AH171">
        <v>2</v>
      </c>
      <c r="AI171">
        <v>8</v>
      </c>
      <c r="AJ171">
        <v>1</v>
      </c>
      <c r="AK171">
        <v>61</v>
      </c>
      <c r="AL171">
        <f>_xlfn.STDEV.P(Table14[[#This Row],[p1]:[p10]])</f>
        <v>0.87177978870813466</v>
      </c>
    </row>
    <row r="172" spans="1:38" x14ac:dyDescent="0.3">
      <c r="A172">
        <v>44368</v>
      </c>
      <c r="B172">
        <v>1</v>
      </c>
      <c r="C172">
        <v>2005</v>
      </c>
      <c r="D172" s="1">
        <v>45965.490254629629</v>
      </c>
      <c r="E172" t="s">
        <v>29</v>
      </c>
      <c r="F172" s="110">
        <v>3</v>
      </c>
      <c r="G172">
        <v>5</v>
      </c>
      <c r="H172">
        <v>4</v>
      </c>
      <c r="I172">
        <v>1</v>
      </c>
      <c r="J172">
        <v>4</v>
      </c>
      <c r="K172">
        <v>5</v>
      </c>
      <c r="L172">
        <v>4</v>
      </c>
      <c r="M172">
        <v>4</v>
      </c>
      <c r="N172">
        <v>4</v>
      </c>
      <c r="O172">
        <v>2</v>
      </c>
      <c r="P172">
        <v>2</v>
      </c>
      <c r="Q172">
        <v>4</v>
      </c>
      <c r="R172">
        <v>5</v>
      </c>
      <c r="S172">
        <v>7</v>
      </c>
      <c r="T172">
        <v>4</v>
      </c>
      <c r="U172">
        <v>3</v>
      </c>
      <c r="V172">
        <v>6</v>
      </c>
      <c r="W172">
        <v>8</v>
      </c>
      <c r="X172">
        <v>5</v>
      </c>
      <c r="Y172">
        <v>5</v>
      </c>
      <c r="Z172">
        <v>6</v>
      </c>
      <c r="AA172">
        <v>10</v>
      </c>
      <c r="AB172">
        <v>4</v>
      </c>
      <c r="AC172">
        <v>2</v>
      </c>
      <c r="AD172">
        <v>8</v>
      </c>
      <c r="AE172">
        <v>5</v>
      </c>
      <c r="AF172">
        <v>3</v>
      </c>
      <c r="AG172">
        <v>9</v>
      </c>
      <c r="AH172">
        <v>7</v>
      </c>
      <c r="AI172">
        <v>6</v>
      </c>
      <c r="AJ172">
        <v>1</v>
      </c>
      <c r="AK172">
        <v>90</v>
      </c>
      <c r="AL172">
        <f>_xlfn.STDEV.P(Table14[[#This Row],[p1]:[p10]])</f>
        <v>1.2845232578665129</v>
      </c>
    </row>
    <row r="173" spans="1:38" x14ac:dyDescent="0.3">
      <c r="A173">
        <v>44393</v>
      </c>
      <c r="B173">
        <v>0</v>
      </c>
      <c r="C173">
        <v>2002</v>
      </c>
      <c r="D173" s="1">
        <v>45965.517638888887</v>
      </c>
      <c r="E173">
        <v>2</v>
      </c>
      <c r="F173" s="110">
        <v>2</v>
      </c>
      <c r="G173">
        <v>3</v>
      </c>
      <c r="H173">
        <v>4</v>
      </c>
      <c r="I173">
        <v>3</v>
      </c>
      <c r="J173">
        <v>3</v>
      </c>
      <c r="K173">
        <v>4</v>
      </c>
      <c r="L173">
        <v>2</v>
      </c>
      <c r="M173">
        <v>3</v>
      </c>
      <c r="N173">
        <v>2</v>
      </c>
      <c r="O173">
        <v>2</v>
      </c>
      <c r="P173">
        <v>4</v>
      </c>
      <c r="Q173">
        <v>4</v>
      </c>
      <c r="R173">
        <v>7</v>
      </c>
      <c r="S173">
        <v>6</v>
      </c>
      <c r="T173">
        <v>3</v>
      </c>
      <c r="U173">
        <v>3</v>
      </c>
      <c r="V173">
        <v>2</v>
      </c>
      <c r="W173">
        <v>3</v>
      </c>
      <c r="X173">
        <v>3</v>
      </c>
      <c r="Y173">
        <v>3</v>
      </c>
      <c r="Z173">
        <v>3</v>
      </c>
      <c r="AA173">
        <v>9</v>
      </c>
      <c r="AB173">
        <v>1</v>
      </c>
      <c r="AC173">
        <v>2</v>
      </c>
      <c r="AD173">
        <v>7</v>
      </c>
      <c r="AE173">
        <v>8</v>
      </c>
      <c r="AF173">
        <v>5</v>
      </c>
      <c r="AG173">
        <v>4</v>
      </c>
      <c r="AH173">
        <v>10</v>
      </c>
      <c r="AI173">
        <v>3</v>
      </c>
      <c r="AJ173">
        <v>6</v>
      </c>
      <c r="AK173">
        <v>54</v>
      </c>
      <c r="AL173">
        <f>_xlfn.STDEV.P(Table14[[#This Row],[p1]:[p10]])</f>
        <v>0.7745966692414834</v>
      </c>
    </row>
    <row r="174" spans="1:38" x14ac:dyDescent="0.3">
      <c r="A174">
        <v>44406</v>
      </c>
      <c r="B174">
        <v>1</v>
      </c>
      <c r="C174">
        <v>2005</v>
      </c>
      <c r="D174" s="1">
        <v>45965.532870370371</v>
      </c>
      <c r="E174">
        <v>2</v>
      </c>
      <c r="F174" s="110">
        <v>2</v>
      </c>
      <c r="G174">
        <v>2</v>
      </c>
      <c r="H174">
        <v>4</v>
      </c>
      <c r="I174">
        <v>4</v>
      </c>
      <c r="J174">
        <v>5</v>
      </c>
      <c r="K174">
        <v>4</v>
      </c>
      <c r="L174">
        <v>1</v>
      </c>
      <c r="M174">
        <v>5</v>
      </c>
      <c r="N174">
        <v>5</v>
      </c>
      <c r="O174">
        <v>2</v>
      </c>
      <c r="P174">
        <v>2</v>
      </c>
      <c r="Q174">
        <v>3</v>
      </c>
      <c r="R174">
        <v>4</v>
      </c>
      <c r="S174">
        <v>5</v>
      </c>
      <c r="T174">
        <v>4</v>
      </c>
      <c r="U174">
        <v>3</v>
      </c>
      <c r="V174">
        <v>5</v>
      </c>
      <c r="W174">
        <v>4</v>
      </c>
      <c r="X174">
        <v>4</v>
      </c>
      <c r="Y174">
        <v>3</v>
      </c>
      <c r="Z174">
        <v>6</v>
      </c>
      <c r="AA174">
        <v>3</v>
      </c>
      <c r="AB174">
        <v>7</v>
      </c>
      <c r="AC174">
        <v>6</v>
      </c>
      <c r="AD174">
        <v>1</v>
      </c>
      <c r="AE174">
        <v>9</v>
      </c>
      <c r="AF174">
        <v>5</v>
      </c>
      <c r="AG174">
        <v>10</v>
      </c>
      <c r="AH174">
        <v>8</v>
      </c>
      <c r="AI174">
        <v>4</v>
      </c>
      <c r="AJ174">
        <v>2</v>
      </c>
      <c r="AK174">
        <v>77</v>
      </c>
      <c r="AL174">
        <f>_xlfn.STDEV.P(Table14[[#This Row],[p1]:[p10]])</f>
        <v>1.42828568570857</v>
      </c>
    </row>
    <row r="175" spans="1:38" x14ac:dyDescent="0.3">
      <c r="A175">
        <v>44432</v>
      </c>
      <c r="B175">
        <v>0</v>
      </c>
      <c r="C175">
        <v>1995</v>
      </c>
      <c r="D175" s="1">
        <v>45965.56144675926</v>
      </c>
      <c r="E175">
        <v>3</v>
      </c>
      <c r="F175" s="110">
        <v>3</v>
      </c>
      <c r="G175">
        <v>2</v>
      </c>
      <c r="H175">
        <v>4</v>
      </c>
      <c r="I175">
        <v>4</v>
      </c>
      <c r="J175">
        <v>5</v>
      </c>
      <c r="K175">
        <v>2</v>
      </c>
      <c r="L175">
        <v>4</v>
      </c>
      <c r="M175">
        <v>3</v>
      </c>
      <c r="N175">
        <v>4</v>
      </c>
      <c r="O175">
        <v>4</v>
      </c>
      <c r="P175">
        <v>2</v>
      </c>
      <c r="Q175">
        <v>10</v>
      </c>
      <c r="R175">
        <v>3</v>
      </c>
      <c r="S175">
        <v>10</v>
      </c>
      <c r="T175">
        <v>2</v>
      </c>
      <c r="U175">
        <v>3</v>
      </c>
      <c r="V175">
        <v>3</v>
      </c>
      <c r="W175">
        <v>8</v>
      </c>
      <c r="X175">
        <v>3</v>
      </c>
      <c r="Y175">
        <v>5</v>
      </c>
      <c r="Z175">
        <v>25</v>
      </c>
      <c r="AA175">
        <v>8</v>
      </c>
      <c r="AB175">
        <v>6</v>
      </c>
      <c r="AC175">
        <v>5</v>
      </c>
      <c r="AD175">
        <v>3</v>
      </c>
      <c r="AE175">
        <v>7</v>
      </c>
      <c r="AF175">
        <v>10</v>
      </c>
      <c r="AG175">
        <v>1</v>
      </c>
      <c r="AH175">
        <v>4</v>
      </c>
      <c r="AI175">
        <v>9</v>
      </c>
      <c r="AJ175">
        <v>2</v>
      </c>
      <c r="AK175">
        <v>49</v>
      </c>
      <c r="AL175">
        <f>_xlfn.STDEV.P(Table14[[#This Row],[p1]:[p10]])</f>
        <v>1.019803902718557</v>
      </c>
    </row>
    <row r="176" spans="1:38" x14ac:dyDescent="0.3">
      <c r="A176">
        <v>44499</v>
      </c>
      <c r="B176">
        <v>0</v>
      </c>
      <c r="C176">
        <v>2001</v>
      </c>
      <c r="D176" s="1">
        <v>45965.638368055559</v>
      </c>
      <c r="E176" t="s">
        <v>28</v>
      </c>
      <c r="F176" s="110"/>
      <c r="G176">
        <v>5</v>
      </c>
      <c r="H176">
        <v>5</v>
      </c>
      <c r="I176">
        <v>2</v>
      </c>
      <c r="J176">
        <v>5</v>
      </c>
      <c r="K176">
        <v>5</v>
      </c>
      <c r="L176">
        <v>5</v>
      </c>
      <c r="M176">
        <v>3</v>
      </c>
      <c r="N176">
        <v>1</v>
      </c>
      <c r="O176">
        <v>4</v>
      </c>
      <c r="P176">
        <v>1</v>
      </c>
      <c r="Q176">
        <v>11</v>
      </c>
      <c r="R176">
        <v>5</v>
      </c>
      <c r="S176">
        <v>6</v>
      </c>
      <c r="T176">
        <v>4</v>
      </c>
      <c r="U176">
        <v>10</v>
      </c>
      <c r="V176">
        <v>4</v>
      </c>
      <c r="W176">
        <v>3</v>
      </c>
      <c r="X176">
        <v>4</v>
      </c>
      <c r="Y176">
        <v>6</v>
      </c>
      <c r="Z176">
        <v>14</v>
      </c>
      <c r="AA176">
        <v>9</v>
      </c>
      <c r="AB176">
        <v>8</v>
      </c>
      <c r="AC176">
        <v>2</v>
      </c>
      <c r="AD176">
        <v>5</v>
      </c>
      <c r="AE176">
        <v>1</v>
      </c>
      <c r="AF176">
        <v>4</v>
      </c>
      <c r="AG176">
        <v>7</v>
      </c>
      <c r="AH176">
        <v>10</v>
      </c>
      <c r="AI176">
        <v>3</v>
      </c>
      <c r="AJ176">
        <v>6</v>
      </c>
      <c r="AK176">
        <v>95</v>
      </c>
      <c r="AL176">
        <f>_xlfn.STDEV.P(Table14[[#This Row],[p1]:[p10]])</f>
        <v>1.6248076809271921</v>
      </c>
    </row>
    <row r="177" spans="1:38" x14ac:dyDescent="0.3">
      <c r="A177">
        <v>44502</v>
      </c>
      <c r="B177">
        <v>0</v>
      </c>
      <c r="C177">
        <v>2000</v>
      </c>
      <c r="D177" s="1">
        <v>45965.646666666667</v>
      </c>
      <c r="E177" t="s">
        <v>59</v>
      </c>
      <c r="F177" s="110">
        <f>(2+2.5)/2</f>
        <v>2.25</v>
      </c>
      <c r="G177">
        <v>4</v>
      </c>
      <c r="H177">
        <v>4</v>
      </c>
      <c r="I177">
        <v>4</v>
      </c>
      <c r="J177">
        <v>4</v>
      </c>
      <c r="K177">
        <v>5</v>
      </c>
      <c r="L177">
        <v>1</v>
      </c>
      <c r="M177">
        <v>4</v>
      </c>
      <c r="N177">
        <v>5</v>
      </c>
      <c r="O177">
        <v>5</v>
      </c>
      <c r="P177">
        <v>2</v>
      </c>
      <c r="Q177">
        <v>4</v>
      </c>
      <c r="R177">
        <v>5</v>
      </c>
      <c r="S177">
        <v>4</v>
      </c>
      <c r="T177">
        <v>5</v>
      </c>
      <c r="U177">
        <v>9</v>
      </c>
      <c r="V177">
        <v>4</v>
      </c>
      <c r="W177">
        <v>4</v>
      </c>
      <c r="X177">
        <v>3</v>
      </c>
      <c r="Y177">
        <v>2</v>
      </c>
      <c r="Z177">
        <v>13</v>
      </c>
      <c r="AA177">
        <v>4</v>
      </c>
      <c r="AB177">
        <v>3</v>
      </c>
      <c r="AC177">
        <v>7</v>
      </c>
      <c r="AD177">
        <v>6</v>
      </c>
      <c r="AE177">
        <v>8</v>
      </c>
      <c r="AF177">
        <v>5</v>
      </c>
      <c r="AG177">
        <v>1</v>
      </c>
      <c r="AH177">
        <v>10</v>
      </c>
      <c r="AI177">
        <v>2</v>
      </c>
      <c r="AJ177">
        <v>9</v>
      </c>
      <c r="AK177">
        <v>59</v>
      </c>
      <c r="AL177">
        <f>_xlfn.STDEV.P(Table14[[#This Row],[p1]:[p10]])</f>
        <v>1.2489995996796797</v>
      </c>
    </row>
    <row r="178" spans="1:38" x14ac:dyDescent="0.3">
      <c r="A178">
        <v>44587</v>
      </c>
      <c r="B178">
        <v>0</v>
      </c>
      <c r="C178">
        <v>1997</v>
      </c>
      <c r="D178" s="1">
        <v>45965.70076388889</v>
      </c>
      <c r="E178">
        <v>5</v>
      </c>
      <c r="F178" s="110">
        <v>5</v>
      </c>
      <c r="G178">
        <v>1</v>
      </c>
      <c r="H178">
        <v>5</v>
      </c>
      <c r="I178">
        <v>2</v>
      </c>
      <c r="J178">
        <v>5</v>
      </c>
      <c r="K178">
        <v>4</v>
      </c>
      <c r="L178">
        <v>2</v>
      </c>
      <c r="M178">
        <v>4</v>
      </c>
      <c r="N178">
        <v>3</v>
      </c>
      <c r="O178">
        <v>4</v>
      </c>
      <c r="P178">
        <v>3</v>
      </c>
      <c r="Q178">
        <v>5</v>
      </c>
      <c r="R178">
        <v>7</v>
      </c>
      <c r="S178">
        <v>5</v>
      </c>
      <c r="T178">
        <v>5</v>
      </c>
      <c r="U178">
        <v>7</v>
      </c>
      <c r="V178">
        <v>5</v>
      </c>
      <c r="W178">
        <v>6</v>
      </c>
      <c r="X178">
        <v>10</v>
      </c>
      <c r="Y178">
        <v>4</v>
      </c>
      <c r="Z178">
        <v>12</v>
      </c>
      <c r="AA178">
        <v>8</v>
      </c>
      <c r="AB178">
        <v>5</v>
      </c>
      <c r="AC178">
        <v>10</v>
      </c>
      <c r="AD178">
        <v>9</v>
      </c>
      <c r="AE178">
        <v>6</v>
      </c>
      <c r="AF178">
        <v>3</v>
      </c>
      <c r="AG178">
        <v>2</v>
      </c>
      <c r="AH178">
        <v>7</v>
      </c>
      <c r="AI178">
        <v>4</v>
      </c>
      <c r="AJ178">
        <v>1</v>
      </c>
      <c r="AK178">
        <v>54</v>
      </c>
      <c r="AL178">
        <f>_xlfn.STDEV.P(Table14[[#This Row],[p1]:[p10]])</f>
        <v>1.2688577540449522</v>
      </c>
    </row>
    <row r="179" spans="1:38" x14ac:dyDescent="0.3">
      <c r="A179">
        <v>44631</v>
      </c>
      <c r="B179">
        <v>0</v>
      </c>
      <c r="C179">
        <v>1971</v>
      </c>
      <c r="D179" s="1">
        <v>45965.778298611112</v>
      </c>
      <c r="E179" t="s">
        <v>76</v>
      </c>
      <c r="F179" s="110">
        <v>2</v>
      </c>
      <c r="G179">
        <v>4</v>
      </c>
      <c r="H179">
        <v>3</v>
      </c>
      <c r="I179">
        <v>4</v>
      </c>
      <c r="J179">
        <v>4</v>
      </c>
      <c r="K179">
        <v>4</v>
      </c>
      <c r="L179">
        <v>2</v>
      </c>
      <c r="M179">
        <v>5</v>
      </c>
      <c r="N179">
        <v>4</v>
      </c>
      <c r="O179">
        <v>4</v>
      </c>
      <c r="P179">
        <v>2</v>
      </c>
      <c r="Q179">
        <v>3</v>
      </c>
      <c r="R179">
        <v>5</v>
      </c>
      <c r="S179">
        <v>2</v>
      </c>
      <c r="T179">
        <v>2</v>
      </c>
      <c r="U179">
        <v>8</v>
      </c>
      <c r="V179">
        <v>11</v>
      </c>
      <c r="W179">
        <v>3</v>
      </c>
      <c r="X179">
        <v>4</v>
      </c>
      <c r="Y179">
        <v>3</v>
      </c>
      <c r="Z179">
        <v>3</v>
      </c>
      <c r="AA179">
        <v>8</v>
      </c>
      <c r="AB179">
        <v>3</v>
      </c>
      <c r="AC179">
        <v>9</v>
      </c>
      <c r="AD179">
        <v>10</v>
      </c>
      <c r="AE179">
        <v>1</v>
      </c>
      <c r="AF179">
        <v>4</v>
      </c>
      <c r="AG179">
        <v>7</v>
      </c>
      <c r="AH179">
        <v>2</v>
      </c>
      <c r="AI179">
        <v>6</v>
      </c>
      <c r="AJ179">
        <v>5</v>
      </c>
      <c r="AK179">
        <v>50</v>
      </c>
      <c r="AL179">
        <f>_xlfn.STDEV.P(Table14[[#This Row],[p1]:[p10]])</f>
        <v>0.91651513899116799</v>
      </c>
    </row>
    <row r="180" spans="1:38" x14ac:dyDescent="0.3">
      <c r="A180">
        <v>44654</v>
      </c>
      <c r="B180">
        <v>0</v>
      </c>
      <c r="C180">
        <v>1992</v>
      </c>
      <c r="D180" s="1">
        <v>45965.867094907408</v>
      </c>
      <c r="E180" t="s">
        <v>50</v>
      </c>
      <c r="F180" s="110"/>
      <c r="G180">
        <v>2</v>
      </c>
      <c r="H180">
        <v>1</v>
      </c>
      <c r="I180">
        <v>1</v>
      </c>
      <c r="J180">
        <v>5</v>
      </c>
      <c r="K180">
        <v>5</v>
      </c>
      <c r="L180">
        <v>1</v>
      </c>
      <c r="M180">
        <v>3</v>
      </c>
      <c r="N180">
        <v>1</v>
      </c>
      <c r="O180">
        <v>1</v>
      </c>
      <c r="P180">
        <v>1</v>
      </c>
      <c r="Q180">
        <v>6</v>
      </c>
      <c r="R180">
        <v>4</v>
      </c>
      <c r="S180">
        <v>7</v>
      </c>
      <c r="T180">
        <v>3</v>
      </c>
      <c r="U180">
        <v>3</v>
      </c>
      <c r="V180">
        <v>2</v>
      </c>
      <c r="W180">
        <v>3</v>
      </c>
      <c r="X180">
        <v>4</v>
      </c>
      <c r="Y180">
        <v>4</v>
      </c>
      <c r="Z180">
        <v>3</v>
      </c>
      <c r="AA180">
        <v>7</v>
      </c>
      <c r="AB180">
        <v>6</v>
      </c>
      <c r="AC180">
        <v>1</v>
      </c>
      <c r="AD180">
        <v>5</v>
      </c>
      <c r="AE180">
        <v>3</v>
      </c>
      <c r="AF180">
        <v>9</v>
      </c>
      <c r="AG180">
        <v>2</v>
      </c>
      <c r="AH180">
        <v>8</v>
      </c>
      <c r="AI180">
        <v>4</v>
      </c>
      <c r="AJ180">
        <v>10</v>
      </c>
      <c r="AK180">
        <v>36</v>
      </c>
      <c r="AL180">
        <f>_xlfn.STDEV.P(Table14[[#This Row],[p1]:[p10]])</f>
        <v>1.57797338380595</v>
      </c>
    </row>
    <row r="181" spans="1:38" x14ac:dyDescent="0.3">
      <c r="A181">
        <v>44661</v>
      </c>
      <c r="B181">
        <v>1</v>
      </c>
      <c r="C181">
        <v>1974</v>
      </c>
      <c r="D181" s="1">
        <v>45966.86619212963</v>
      </c>
      <c r="E181" t="s">
        <v>57</v>
      </c>
      <c r="F181" s="110">
        <v>1.5</v>
      </c>
      <c r="G181">
        <v>3</v>
      </c>
      <c r="H181">
        <v>2</v>
      </c>
      <c r="I181">
        <v>4</v>
      </c>
      <c r="J181">
        <v>2</v>
      </c>
      <c r="K181">
        <v>4</v>
      </c>
      <c r="L181">
        <v>2</v>
      </c>
      <c r="M181">
        <v>3</v>
      </c>
      <c r="N181">
        <v>3</v>
      </c>
      <c r="O181">
        <v>4</v>
      </c>
      <c r="P181">
        <v>2</v>
      </c>
      <c r="Q181">
        <v>5</v>
      </c>
      <c r="R181">
        <v>5</v>
      </c>
      <c r="S181">
        <v>4</v>
      </c>
      <c r="T181">
        <v>4</v>
      </c>
      <c r="U181">
        <v>10</v>
      </c>
      <c r="V181">
        <v>5</v>
      </c>
      <c r="W181">
        <v>9</v>
      </c>
      <c r="X181">
        <v>6</v>
      </c>
      <c r="Y181">
        <v>8</v>
      </c>
      <c r="Z181">
        <v>4</v>
      </c>
      <c r="AA181">
        <v>7</v>
      </c>
      <c r="AB181">
        <v>5</v>
      </c>
      <c r="AC181">
        <v>10</v>
      </c>
      <c r="AD181">
        <v>8</v>
      </c>
      <c r="AE181">
        <v>1</v>
      </c>
      <c r="AF181">
        <v>2</v>
      </c>
      <c r="AG181">
        <v>6</v>
      </c>
      <c r="AH181">
        <v>3</v>
      </c>
      <c r="AI181">
        <v>9</v>
      </c>
      <c r="AJ181">
        <v>4</v>
      </c>
      <c r="AK181">
        <v>60</v>
      </c>
      <c r="AL181">
        <f>_xlfn.STDEV.P(Table14[[#This Row],[p1]:[p10]])</f>
        <v>0.83066238629180744</v>
      </c>
    </row>
    <row r="182" spans="1:38" x14ac:dyDescent="0.3">
      <c r="A182">
        <v>44713</v>
      </c>
      <c r="B182">
        <v>0</v>
      </c>
      <c r="C182">
        <v>2003</v>
      </c>
      <c r="D182" s="1">
        <v>45965.980069444442</v>
      </c>
      <c r="E182">
        <v>4</v>
      </c>
      <c r="F182" s="110">
        <v>4</v>
      </c>
      <c r="G182">
        <v>2</v>
      </c>
      <c r="H182">
        <v>4</v>
      </c>
      <c r="I182">
        <v>1</v>
      </c>
      <c r="J182">
        <v>4</v>
      </c>
      <c r="K182">
        <v>4</v>
      </c>
      <c r="L182">
        <v>2</v>
      </c>
      <c r="M182">
        <v>3</v>
      </c>
      <c r="N182">
        <v>3</v>
      </c>
      <c r="O182">
        <v>2</v>
      </c>
      <c r="P182">
        <v>4</v>
      </c>
      <c r="Q182">
        <v>6</v>
      </c>
      <c r="R182">
        <v>9</v>
      </c>
      <c r="S182">
        <v>7</v>
      </c>
      <c r="T182">
        <v>10</v>
      </c>
      <c r="U182">
        <v>5</v>
      </c>
      <c r="V182">
        <v>8</v>
      </c>
      <c r="W182">
        <v>6</v>
      </c>
      <c r="X182">
        <v>27</v>
      </c>
      <c r="Y182">
        <v>6</v>
      </c>
      <c r="Z182">
        <v>6</v>
      </c>
      <c r="AA182">
        <v>5</v>
      </c>
      <c r="AB182">
        <v>9</v>
      </c>
      <c r="AC182">
        <v>1</v>
      </c>
      <c r="AD182">
        <v>2</v>
      </c>
      <c r="AE182">
        <v>6</v>
      </c>
      <c r="AF182">
        <v>8</v>
      </c>
      <c r="AG182">
        <v>7</v>
      </c>
      <c r="AH182">
        <v>3</v>
      </c>
      <c r="AI182">
        <v>4</v>
      </c>
      <c r="AJ182">
        <v>10</v>
      </c>
      <c r="AK182">
        <v>40</v>
      </c>
      <c r="AL182">
        <f>_xlfn.STDEV.P(Table14[[#This Row],[p1]:[p10]])</f>
        <v>1.0440306508910551</v>
      </c>
    </row>
    <row r="183" spans="1:38" x14ac:dyDescent="0.3">
      <c r="A183">
        <v>44727</v>
      </c>
      <c r="B183">
        <v>1</v>
      </c>
      <c r="C183">
        <v>1986</v>
      </c>
      <c r="D183" s="1">
        <v>45966.29241898148</v>
      </c>
      <c r="E183">
        <v>3</v>
      </c>
      <c r="F183" s="110">
        <v>3</v>
      </c>
      <c r="G183">
        <v>2</v>
      </c>
      <c r="H183">
        <v>2</v>
      </c>
      <c r="I183">
        <v>4</v>
      </c>
      <c r="J183">
        <v>5</v>
      </c>
      <c r="K183">
        <v>5</v>
      </c>
      <c r="L183">
        <v>4</v>
      </c>
      <c r="M183">
        <v>5</v>
      </c>
      <c r="N183">
        <v>5</v>
      </c>
      <c r="O183">
        <v>5</v>
      </c>
      <c r="P183">
        <v>5</v>
      </c>
      <c r="Q183">
        <v>5</v>
      </c>
      <c r="R183">
        <v>7</v>
      </c>
      <c r="S183">
        <v>3</v>
      </c>
      <c r="T183">
        <v>3</v>
      </c>
      <c r="U183">
        <v>4</v>
      </c>
      <c r="V183">
        <v>4</v>
      </c>
      <c r="W183">
        <v>3</v>
      </c>
      <c r="X183">
        <v>3</v>
      </c>
      <c r="Y183">
        <v>3</v>
      </c>
      <c r="Z183">
        <v>3</v>
      </c>
      <c r="AA183">
        <v>5</v>
      </c>
      <c r="AB183">
        <v>4</v>
      </c>
      <c r="AC183">
        <v>2</v>
      </c>
      <c r="AD183">
        <v>6</v>
      </c>
      <c r="AE183">
        <v>1</v>
      </c>
      <c r="AF183">
        <v>9</v>
      </c>
      <c r="AG183">
        <v>8</v>
      </c>
      <c r="AH183">
        <v>7</v>
      </c>
      <c r="AI183">
        <v>10</v>
      </c>
      <c r="AJ183">
        <v>3</v>
      </c>
      <c r="AK183">
        <v>39</v>
      </c>
      <c r="AL183">
        <f>_xlfn.STDEV.P(Table14[[#This Row],[p1]:[p10]])</f>
        <v>1.1661903789690602</v>
      </c>
    </row>
    <row r="184" spans="1:38" x14ac:dyDescent="0.3">
      <c r="A184">
        <v>44757</v>
      </c>
      <c r="B184">
        <v>0</v>
      </c>
      <c r="C184">
        <v>2001</v>
      </c>
      <c r="D184" s="1">
        <v>45966.41915509259</v>
      </c>
      <c r="E184" t="s">
        <v>63</v>
      </c>
      <c r="F184" s="110">
        <v>1.5</v>
      </c>
      <c r="G184">
        <v>2</v>
      </c>
      <c r="H184">
        <v>2</v>
      </c>
      <c r="I184">
        <v>4</v>
      </c>
      <c r="J184">
        <v>2</v>
      </c>
      <c r="K184">
        <v>5</v>
      </c>
      <c r="L184">
        <v>3</v>
      </c>
      <c r="M184">
        <v>5</v>
      </c>
      <c r="N184">
        <v>2</v>
      </c>
      <c r="O184">
        <v>5</v>
      </c>
      <c r="P184">
        <v>2</v>
      </c>
      <c r="Q184">
        <v>5</v>
      </c>
      <c r="R184">
        <v>6</v>
      </c>
      <c r="S184">
        <v>5</v>
      </c>
      <c r="T184">
        <v>13</v>
      </c>
      <c r="U184">
        <v>3</v>
      </c>
      <c r="V184">
        <v>19</v>
      </c>
      <c r="W184">
        <v>7</v>
      </c>
      <c r="X184">
        <v>4</v>
      </c>
      <c r="Y184">
        <v>3</v>
      </c>
      <c r="Z184">
        <v>78</v>
      </c>
      <c r="AA184">
        <v>2</v>
      </c>
      <c r="AB184">
        <v>9</v>
      </c>
      <c r="AC184">
        <v>7</v>
      </c>
      <c r="AD184">
        <v>1</v>
      </c>
      <c r="AE184">
        <v>8</v>
      </c>
      <c r="AF184">
        <v>3</v>
      </c>
      <c r="AG184">
        <v>5</v>
      </c>
      <c r="AH184">
        <v>10</v>
      </c>
      <c r="AI184">
        <v>6</v>
      </c>
      <c r="AJ184">
        <v>4</v>
      </c>
      <c r="AK184">
        <v>58</v>
      </c>
      <c r="AL184">
        <f>_xlfn.STDEV.P(Table14[[#This Row],[p1]:[p10]])</f>
        <v>1.3266499161421599</v>
      </c>
    </row>
    <row r="185" spans="1:38" x14ac:dyDescent="0.3">
      <c r="A185">
        <v>44767</v>
      </c>
      <c r="B185">
        <v>0</v>
      </c>
      <c r="C185">
        <v>2005</v>
      </c>
      <c r="D185" s="1">
        <v>45966.43644675926</v>
      </c>
      <c r="E185">
        <v>6</v>
      </c>
      <c r="F185" s="110">
        <v>6</v>
      </c>
      <c r="G185">
        <v>4</v>
      </c>
      <c r="H185">
        <v>4</v>
      </c>
      <c r="I185">
        <v>2</v>
      </c>
      <c r="J185">
        <v>4</v>
      </c>
      <c r="K185">
        <v>4</v>
      </c>
      <c r="L185">
        <v>4</v>
      </c>
      <c r="M185">
        <v>4</v>
      </c>
      <c r="N185">
        <v>4</v>
      </c>
      <c r="O185">
        <v>4</v>
      </c>
      <c r="P185">
        <v>4</v>
      </c>
      <c r="Q185">
        <v>2</v>
      </c>
      <c r="R185">
        <v>2</v>
      </c>
      <c r="S185">
        <v>3</v>
      </c>
      <c r="T185">
        <v>15</v>
      </c>
      <c r="U185">
        <v>1</v>
      </c>
      <c r="V185">
        <v>5</v>
      </c>
      <c r="W185">
        <v>3</v>
      </c>
      <c r="X185">
        <v>16</v>
      </c>
      <c r="Y185">
        <v>3</v>
      </c>
      <c r="Z185">
        <v>23</v>
      </c>
      <c r="AA185">
        <v>3</v>
      </c>
      <c r="AB185">
        <v>7</v>
      </c>
      <c r="AC185">
        <v>9</v>
      </c>
      <c r="AD185">
        <v>2</v>
      </c>
      <c r="AE185">
        <v>6</v>
      </c>
      <c r="AF185">
        <v>5</v>
      </c>
      <c r="AG185">
        <v>8</v>
      </c>
      <c r="AH185">
        <v>4</v>
      </c>
      <c r="AI185">
        <v>10</v>
      </c>
      <c r="AJ185">
        <v>1</v>
      </c>
      <c r="AK185">
        <v>54</v>
      </c>
      <c r="AL185">
        <f>_xlfn.STDEV.P(Table14[[#This Row],[p1]:[p10]])</f>
        <v>0.6</v>
      </c>
    </row>
    <row r="186" spans="1:38" x14ac:dyDescent="0.3">
      <c r="A186">
        <v>44790</v>
      </c>
      <c r="B186">
        <v>0</v>
      </c>
      <c r="C186">
        <v>1994</v>
      </c>
      <c r="D186" s="1">
        <v>45966.467916666668</v>
      </c>
      <c r="E186" t="s">
        <v>28</v>
      </c>
      <c r="F186" s="110"/>
      <c r="G186">
        <v>2</v>
      </c>
      <c r="H186">
        <v>5</v>
      </c>
      <c r="I186">
        <v>4</v>
      </c>
      <c r="J186">
        <v>4</v>
      </c>
      <c r="K186">
        <v>5</v>
      </c>
      <c r="L186">
        <v>4</v>
      </c>
      <c r="M186">
        <v>5</v>
      </c>
      <c r="N186">
        <v>2</v>
      </c>
      <c r="O186">
        <v>5</v>
      </c>
      <c r="P186">
        <v>4</v>
      </c>
      <c r="Q186">
        <v>7</v>
      </c>
      <c r="R186">
        <v>8</v>
      </c>
      <c r="S186">
        <v>5</v>
      </c>
      <c r="T186">
        <v>6</v>
      </c>
      <c r="U186">
        <v>6</v>
      </c>
      <c r="V186">
        <v>6</v>
      </c>
      <c r="W186">
        <v>6</v>
      </c>
      <c r="X186">
        <v>6</v>
      </c>
      <c r="Y186">
        <v>4</v>
      </c>
      <c r="Z186">
        <v>6</v>
      </c>
      <c r="AA186">
        <v>4</v>
      </c>
      <c r="AB186">
        <v>9</v>
      </c>
      <c r="AC186">
        <v>3</v>
      </c>
      <c r="AD186">
        <v>10</v>
      </c>
      <c r="AE186">
        <v>6</v>
      </c>
      <c r="AF186">
        <v>1</v>
      </c>
      <c r="AG186">
        <v>2</v>
      </c>
      <c r="AH186">
        <v>7</v>
      </c>
      <c r="AI186">
        <v>8</v>
      </c>
      <c r="AJ186">
        <v>5</v>
      </c>
      <c r="AK186">
        <v>69</v>
      </c>
      <c r="AL186">
        <f>_xlfn.STDEV.P(Table14[[#This Row],[p1]:[p10]])</f>
        <v>1.0954451150103321</v>
      </c>
    </row>
    <row r="187" spans="1:38" x14ac:dyDescent="0.3">
      <c r="A187">
        <v>44799</v>
      </c>
      <c r="B187">
        <v>1</v>
      </c>
      <c r="C187">
        <v>2004</v>
      </c>
      <c r="D187" s="1">
        <v>45966.476342592592</v>
      </c>
      <c r="E187" t="s">
        <v>66</v>
      </c>
      <c r="F187" s="110">
        <f>(1+5)/2</f>
        <v>3</v>
      </c>
      <c r="G187">
        <v>5</v>
      </c>
      <c r="H187">
        <v>4</v>
      </c>
      <c r="I187">
        <v>4</v>
      </c>
      <c r="J187">
        <v>4</v>
      </c>
      <c r="K187">
        <v>4</v>
      </c>
      <c r="L187">
        <v>2</v>
      </c>
      <c r="M187">
        <v>5</v>
      </c>
      <c r="N187">
        <v>3</v>
      </c>
      <c r="O187">
        <v>3</v>
      </c>
      <c r="P187">
        <v>4</v>
      </c>
      <c r="Q187">
        <v>12</v>
      </c>
      <c r="R187">
        <v>8</v>
      </c>
      <c r="S187">
        <v>5</v>
      </c>
      <c r="T187">
        <v>3</v>
      </c>
      <c r="U187">
        <v>15</v>
      </c>
      <c r="V187">
        <v>5</v>
      </c>
      <c r="W187">
        <v>4</v>
      </c>
      <c r="X187">
        <v>9</v>
      </c>
      <c r="Y187">
        <v>6</v>
      </c>
      <c r="Z187">
        <v>9</v>
      </c>
      <c r="AA187">
        <v>8</v>
      </c>
      <c r="AB187">
        <v>4</v>
      </c>
      <c r="AC187">
        <v>6</v>
      </c>
      <c r="AD187">
        <v>7</v>
      </c>
      <c r="AE187">
        <v>1</v>
      </c>
      <c r="AF187">
        <v>10</v>
      </c>
      <c r="AG187">
        <v>3</v>
      </c>
      <c r="AH187">
        <v>5</v>
      </c>
      <c r="AI187">
        <v>9</v>
      </c>
      <c r="AJ187">
        <v>2</v>
      </c>
      <c r="AK187">
        <v>55</v>
      </c>
      <c r="AL187">
        <f>_xlfn.STDEV.P(Table14[[#This Row],[p1]:[p10]])</f>
        <v>0.87177978870813466</v>
      </c>
    </row>
    <row r="188" spans="1:38" x14ac:dyDescent="0.3">
      <c r="A188">
        <v>44919</v>
      </c>
      <c r="B188">
        <v>0</v>
      </c>
      <c r="C188">
        <v>1997</v>
      </c>
      <c r="D188" s="1">
        <v>45968.460879629631</v>
      </c>
      <c r="E188" t="s">
        <v>28</v>
      </c>
      <c r="F188" s="110"/>
      <c r="G188">
        <v>2</v>
      </c>
      <c r="H188">
        <v>4</v>
      </c>
      <c r="I188">
        <v>4</v>
      </c>
      <c r="J188">
        <v>4</v>
      </c>
      <c r="K188">
        <v>2</v>
      </c>
      <c r="L188">
        <v>4</v>
      </c>
      <c r="M188">
        <v>5</v>
      </c>
      <c r="N188">
        <v>4</v>
      </c>
      <c r="O188">
        <v>2</v>
      </c>
      <c r="P188">
        <v>4</v>
      </c>
      <c r="Q188">
        <v>24</v>
      </c>
      <c r="R188">
        <v>6</v>
      </c>
      <c r="S188">
        <v>4</v>
      </c>
      <c r="T188">
        <v>11</v>
      </c>
      <c r="U188">
        <v>4</v>
      </c>
      <c r="V188">
        <v>2</v>
      </c>
      <c r="W188">
        <v>3</v>
      </c>
      <c r="X188">
        <v>6</v>
      </c>
      <c r="Y188">
        <v>5</v>
      </c>
      <c r="Z188">
        <v>6</v>
      </c>
      <c r="AA188">
        <v>1</v>
      </c>
      <c r="AB188">
        <v>7</v>
      </c>
      <c r="AC188">
        <v>2</v>
      </c>
      <c r="AD188">
        <v>8</v>
      </c>
      <c r="AE188">
        <v>6</v>
      </c>
      <c r="AF188">
        <v>10</v>
      </c>
      <c r="AG188">
        <v>4</v>
      </c>
      <c r="AH188">
        <v>9</v>
      </c>
      <c r="AI188">
        <v>5</v>
      </c>
      <c r="AJ188">
        <v>3</v>
      </c>
      <c r="AK188">
        <v>54</v>
      </c>
      <c r="AL188">
        <f>_xlfn.STDEV.P(Table14[[#This Row],[p1]:[p10]])</f>
        <v>1.0246950765959599</v>
      </c>
    </row>
    <row r="189" spans="1:38" x14ac:dyDescent="0.3">
      <c r="A189">
        <v>44945</v>
      </c>
      <c r="B189">
        <v>1</v>
      </c>
      <c r="C189">
        <v>2001</v>
      </c>
      <c r="D189" s="1">
        <v>45966.99</v>
      </c>
      <c r="E189" t="s">
        <v>33</v>
      </c>
      <c r="F189" s="110">
        <v>1</v>
      </c>
      <c r="G189">
        <v>2</v>
      </c>
      <c r="H189">
        <v>2</v>
      </c>
      <c r="I189">
        <v>2</v>
      </c>
      <c r="J189">
        <v>4</v>
      </c>
      <c r="K189">
        <v>5</v>
      </c>
      <c r="L189">
        <v>3</v>
      </c>
      <c r="M189">
        <v>5</v>
      </c>
      <c r="N189">
        <v>5</v>
      </c>
      <c r="O189">
        <v>2</v>
      </c>
      <c r="P189">
        <v>5</v>
      </c>
      <c r="Q189">
        <v>15</v>
      </c>
      <c r="R189">
        <v>7</v>
      </c>
      <c r="S189">
        <v>22</v>
      </c>
      <c r="T189">
        <v>6</v>
      </c>
      <c r="U189">
        <v>4</v>
      </c>
      <c r="V189">
        <v>9</v>
      </c>
      <c r="W189">
        <v>14</v>
      </c>
      <c r="X189">
        <v>11</v>
      </c>
      <c r="Y189">
        <v>9</v>
      </c>
      <c r="Z189">
        <v>16</v>
      </c>
      <c r="AA189">
        <v>1</v>
      </c>
      <c r="AB189">
        <v>7</v>
      </c>
      <c r="AC189">
        <v>3</v>
      </c>
      <c r="AD189">
        <v>8</v>
      </c>
      <c r="AE189">
        <v>5</v>
      </c>
      <c r="AF189">
        <v>9</v>
      </c>
      <c r="AG189">
        <v>10</v>
      </c>
      <c r="AH189">
        <v>6</v>
      </c>
      <c r="AI189">
        <v>2</v>
      </c>
      <c r="AJ189">
        <v>4</v>
      </c>
      <c r="AK189">
        <v>78</v>
      </c>
      <c r="AL189">
        <f>_xlfn.STDEV.P(Table14[[#This Row],[p1]:[p10]])</f>
        <v>1.3601470508735443</v>
      </c>
    </row>
    <row r="190" spans="1:38" x14ac:dyDescent="0.3">
      <c r="A190">
        <v>44988</v>
      </c>
      <c r="B190">
        <v>0</v>
      </c>
      <c r="C190">
        <v>2001</v>
      </c>
      <c r="D190" s="1">
        <v>45967.434560185182</v>
      </c>
      <c r="E190" t="s">
        <v>43</v>
      </c>
      <c r="F190" s="110">
        <v>2</v>
      </c>
      <c r="G190">
        <v>4</v>
      </c>
      <c r="H190">
        <v>5</v>
      </c>
      <c r="I190">
        <v>4</v>
      </c>
      <c r="J190">
        <v>5</v>
      </c>
      <c r="K190">
        <v>5</v>
      </c>
      <c r="L190">
        <v>4</v>
      </c>
      <c r="M190">
        <v>5</v>
      </c>
      <c r="N190">
        <v>4</v>
      </c>
      <c r="O190">
        <v>2</v>
      </c>
      <c r="P190">
        <v>2</v>
      </c>
      <c r="Q190">
        <v>4</v>
      </c>
      <c r="R190">
        <v>4</v>
      </c>
      <c r="S190">
        <v>3</v>
      </c>
      <c r="T190">
        <v>3</v>
      </c>
      <c r="U190">
        <v>3</v>
      </c>
      <c r="V190">
        <v>14</v>
      </c>
      <c r="W190">
        <v>4</v>
      </c>
      <c r="X190">
        <v>7</v>
      </c>
      <c r="Y190">
        <v>8</v>
      </c>
      <c r="Z190">
        <v>4</v>
      </c>
      <c r="AA190">
        <v>3</v>
      </c>
      <c r="AB190">
        <v>9</v>
      </c>
      <c r="AC190">
        <v>4</v>
      </c>
      <c r="AD190">
        <v>2</v>
      </c>
      <c r="AE190">
        <v>10</v>
      </c>
      <c r="AF190">
        <v>1</v>
      </c>
      <c r="AG190">
        <v>7</v>
      </c>
      <c r="AH190">
        <v>5</v>
      </c>
      <c r="AI190">
        <v>6</v>
      </c>
      <c r="AJ190">
        <v>8</v>
      </c>
      <c r="AK190">
        <v>69</v>
      </c>
      <c r="AL190">
        <f>_xlfn.STDEV.P(Table14[[#This Row],[p1]:[p10]])</f>
        <v>1.0954451150103321</v>
      </c>
    </row>
    <row r="191" spans="1:38" x14ac:dyDescent="0.3">
      <c r="A191">
        <v>45015</v>
      </c>
      <c r="B191">
        <v>0</v>
      </c>
      <c r="C191">
        <v>2000</v>
      </c>
      <c r="D191" s="1">
        <v>45967.530104166668</v>
      </c>
      <c r="E191" t="s">
        <v>60</v>
      </c>
      <c r="F191" s="110">
        <f>80/60</f>
        <v>1.3333333333333333</v>
      </c>
      <c r="G191">
        <v>4</v>
      </c>
      <c r="H191">
        <v>4</v>
      </c>
      <c r="I191">
        <v>2</v>
      </c>
      <c r="J191">
        <v>4</v>
      </c>
      <c r="K191">
        <v>4</v>
      </c>
      <c r="L191">
        <v>3</v>
      </c>
      <c r="M191">
        <v>3</v>
      </c>
      <c r="N191">
        <v>3</v>
      </c>
      <c r="O191">
        <v>4</v>
      </c>
      <c r="P191">
        <v>2</v>
      </c>
      <c r="Q191">
        <v>6</v>
      </c>
      <c r="R191">
        <v>11</v>
      </c>
      <c r="S191">
        <v>11</v>
      </c>
      <c r="T191">
        <v>5</v>
      </c>
      <c r="U191">
        <v>6</v>
      </c>
      <c r="V191">
        <v>5</v>
      </c>
      <c r="W191">
        <v>4</v>
      </c>
      <c r="X191">
        <v>9</v>
      </c>
      <c r="Y191">
        <v>13</v>
      </c>
      <c r="Z191">
        <v>9</v>
      </c>
      <c r="AA191">
        <v>2</v>
      </c>
      <c r="AB191">
        <v>8</v>
      </c>
      <c r="AC191">
        <v>1</v>
      </c>
      <c r="AD191">
        <v>5</v>
      </c>
      <c r="AE191">
        <v>7</v>
      </c>
      <c r="AF191">
        <v>10</v>
      </c>
      <c r="AG191">
        <v>6</v>
      </c>
      <c r="AH191">
        <v>4</v>
      </c>
      <c r="AI191">
        <v>9</v>
      </c>
      <c r="AJ191">
        <v>3</v>
      </c>
      <c r="AK191">
        <v>59</v>
      </c>
      <c r="AL191">
        <f>_xlfn.STDEV.P(Table14[[#This Row],[p1]:[p10]])</f>
        <v>0.78102496759066542</v>
      </c>
    </row>
    <row r="192" spans="1:38" x14ac:dyDescent="0.3">
      <c r="A192">
        <v>45021</v>
      </c>
      <c r="B192">
        <v>0</v>
      </c>
      <c r="C192">
        <v>1987</v>
      </c>
      <c r="D192" s="1">
        <v>45976.500335648147</v>
      </c>
      <c r="E192">
        <v>2</v>
      </c>
      <c r="F192" s="110">
        <v>2</v>
      </c>
      <c r="G192">
        <v>2</v>
      </c>
      <c r="H192">
        <v>4</v>
      </c>
      <c r="I192">
        <v>2</v>
      </c>
      <c r="J192">
        <v>3</v>
      </c>
      <c r="K192">
        <v>4</v>
      </c>
      <c r="L192">
        <v>4</v>
      </c>
      <c r="M192">
        <v>5</v>
      </c>
      <c r="N192">
        <v>3</v>
      </c>
      <c r="O192">
        <v>2</v>
      </c>
      <c r="P192">
        <v>1</v>
      </c>
      <c r="Q192">
        <v>5</v>
      </c>
      <c r="R192">
        <v>5</v>
      </c>
      <c r="S192">
        <v>7</v>
      </c>
      <c r="T192">
        <v>5</v>
      </c>
      <c r="U192">
        <v>3</v>
      </c>
      <c r="V192">
        <v>5</v>
      </c>
      <c r="W192">
        <v>6</v>
      </c>
      <c r="X192">
        <v>5</v>
      </c>
      <c r="Y192">
        <v>5</v>
      </c>
      <c r="Z192">
        <v>5</v>
      </c>
      <c r="AA192">
        <v>1</v>
      </c>
      <c r="AB192">
        <v>2</v>
      </c>
      <c r="AC192">
        <v>7</v>
      </c>
      <c r="AD192">
        <v>6</v>
      </c>
      <c r="AE192">
        <v>4</v>
      </c>
      <c r="AF192">
        <v>9</v>
      </c>
      <c r="AG192">
        <v>10</v>
      </c>
      <c r="AH192">
        <v>3</v>
      </c>
      <c r="AI192">
        <v>5</v>
      </c>
      <c r="AJ192">
        <v>8</v>
      </c>
      <c r="AK192">
        <v>75</v>
      </c>
      <c r="AL192">
        <f>_xlfn.STDEV.P(Table14[[#This Row],[p1]:[p10]])</f>
        <v>1.1832159566199232</v>
      </c>
    </row>
    <row r="193" spans="1:38" x14ac:dyDescent="0.3">
      <c r="A193">
        <v>45038</v>
      </c>
      <c r="B193">
        <v>1</v>
      </c>
      <c r="C193">
        <v>1967</v>
      </c>
      <c r="D193" s="1">
        <v>45975.419479166667</v>
      </c>
      <c r="E193" t="s">
        <v>37</v>
      </c>
      <c r="F193" s="110">
        <v>1.5</v>
      </c>
      <c r="G193">
        <v>4</v>
      </c>
      <c r="H193">
        <v>2</v>
      </c>
      <c r="I193">
        <v>4</v>
      </c>
      <c r="J193">
        <v>3</v>
      </c>
      <c r="K193">
        <v>2</v>
      </c>
      <c r="L193">
        <v>1</v>
      </c>
      <c r="M193">
        <v>4</v>
      </c>
      <c r="N193">
        <v>2</v>
      </c>
      <c r="O193">
        <v>4</v>
      </c>
      <c r="P193">
        <v>2</v>
      </c>
      <c r="Q193">
        <v>6</v>
      </c>
      <c r="R193">
        <v>9</v>
      </c>
      <c r="S193">
        <v>10</v>
      </c>
      <c r="T193">
        <v>7</v>
      </c>
      <c r="U193">
        <v>12</v>
      </c>
      <c r="V193">
        <v>7</v>
      </c>
      <c r="W193">
        <v>6</v>
      </c>
      <c r="X193">
        <v>5</v>
      </c>
      <c r="Y193">
        <v>6</v>
      </c>
      <c r="Z193">
        <v>9</v>
      </c>
      <c r="AA193">
        <v>4</v>
      </c>
      <c r="AB193">
        <v>3</v>
      </c>
      <c r="AC193">
        <v>9</v>
      </c>
      <c r="AD193">
        <v>10</v>
      </c>
      <c r="AE193">
        <v>1</v>
      </c>
      <c r="AF193">
        <v>8</v>
      </c>
      <c r="AG193">
        <v>5</v>
      </c>
      <c r="AH193">
        <v>2</v>
      </c>
      <c r="AI193">
        <v>7</v>
      </c>
      <c r="AJ193">
        <v>6</v>
      </c>
      <c r="AK193">
        <v>72</v>
      </c>
      <c r="AL193">
        <f>_xlfn.STDEV.P(Table14[[#This Row],[p1]:[p10]])</f>
        <v>1.0770329614269007</v>
      </c>
    </row>
    <row r="194" spans="1:38" x14ac:dyDescent="0.3">
      <c r="A194">
        <v>45039</v>
      </c>
      <c r="B194">
        <v>0</v>
      </c>
      <c r="C194">
        <v>1994</v>
      </c>
      <c r="D194" s="1">
        <v>45967.581203703703</v>
      </c>
      <c r="E194">
        <v>5</v>
      </c>
      <c r="F194" s="110">
        <v>5</v>
      </c>
      <c r="G194">
        <v>3</v>
      </c>
      <c r="H194">
        <v>3</v>
      </c>
      <c r="I194">
        <v>4</v>
      </c>
      <c r="J194">
        <v>4</v>
      </c>
      <c r="K194">
        <v>5</v>
      </c>
      <c r="L194">
        <v>4</v>
      </c>
      <c r="M194">
        <v>4</v>
      </c>
      <c r="N194">
        <v>3</v>
      </c>
      <c r="O194">
        <v>4</v>
      </c>
      <c r="P194">
        <v>4</v>
      </c>
      <c r="Q194">
        <v>5</v>
      </c>
      <c r="R194">
        <v>3</v>
      </c>
      <c r="S194">
        <v>4</v>
      </c>
      <c r="T194">
        <v>3</v>
      </c>
      <c r="U194">
        <v>3</v>
      </c>
      <c r="V194">
        <v>3</v>
      </c>
      <c r="W194">
        <v>4</v>
      </c>
      <c r="X194">
        <v>3</v>
      </c>
      <c r="Y194">
        <v>4</v>
      </c>
      <c r="Z194">
        <v>5</v>
      </c>
      <c r="AA194">
        <v>7</v>
      </c>
      <c r="AB194">
        <v>8</v>
      </c>
      <c r="AC194">
        <v>6</v>
      </c>
      <c r="AD194">
        <v>9</v>
      </c>
      <c r="AE194">
        <v>4</v>
      </c>
      <c r="AF194">
        <v>10</v>
      </c>
      <c r="AG194">
        <v>3</v>
      </c>
      <c r="AH194">
        <v>5</v>
      </c>
      <c r="AI194">
        <v>1</v>
      </c>
      <c r="AJ194">
        <v>2</v>
      </c>
      <c r="AK194">
        <v>55</v>
      </c>
      <c r="AL194">
        <f>_xlfn.STDEV.P(Table14[[#This Row],[p1]:[p10]])</f>
        <v>0.6</v>
      </c>
    </row>
    <row r="195" spans="1:38" x14ac:dyDescent="0.3">
      <c r="A195">
        <v>45069</v>
      </c>
      <c r="B195">
        <v>1</v>
      </c>
      <c r="C195">
        <v>1986</v>
      </c>
      <c r="D195" s="1">
        <v>45970.772743055553</v>
      </c>
      <c r="E195">
        <v>3</v>
      </c>
      <c r="F195" s="110">
        <v>3</v>
      </c>
      <c r="G195">
        <v>3</v>
      </c>
      <c r="H195">
        <v>4</v>
      </c>
      <c r="I195">
        <v>4</v>
      </c>
      <c r="J195">
        <v>4</v>
      </c>
      <c r="K195">
        <v>5</v>
      </c>
      <c r="L195">
        <v>1</v>
      </c>
      <c r="M195">
        <v>3</v>
      </c>
      <c r="N195">
        <v>2</v>
      </c>
      <c r="O195">
        <v>4</v>
      </c>
      <c r="P195">
        <v>1</v>
      </c>
      <c r="Q195">
        <v>7</v>
      </c>
      <c r="R195">
        <v>12</v>
      </c>
      <c r="S195">
        <v>4</v>
      </c>
      <c r="T195">
        <v>4</v>
      </c>
      <c r="U195">
        <v>4</v>
      </c>
      <c r="V195">
        <v>3</v>
      </c>
      <c r="W195">
        <v>6</v>
      </c>
      <c r="X195">
        <v>5</v>
      </c>
      <c r="Y195">
        <v>3</v>
      </c>
      <c r="Z195">
        <v>5</v>
      </c>
      <c r="AA195">
        <v>7</v>
      </c>
      <c r="AB195">
        <v>1</v>
      </c>
      <c r="AC195">
        <v>6</v>
      </c>
      <c r="AD195">
        <v>4</v>
      </c>
      <c r="AE195">
        <v>2</v>
      </c>
      <c r="AF195">
        <v>5</v>
      </c>
      <c r="AG195">
        <v>10</v>
      </c>
      <c r="AH195">
        <v>8</v>
      </c>
      <c r="AI195">
        <v>3</v>
      </c>
      <c r="AJ195">
        <v>9</v>
      </c>
      <c r="AK195">
        <v>55</v>
      </c>
      <c r="AL195">
        <f>_xlfn.STDEV.P(Table14[[#This Row],[p1]:[p10]])</f>
        <v>1.3</v>
      </c>
    </row>
    <row r="196" spans="1:38" x14ac:dyDescent="0.3">
      <c r="A196">
        <v>45253</v>
      </c>
      <c r="B196">
        <v>0</v>
      </c>
      <c r="C196">
        <v>1983</v>
      </c>
      <c r="D196" s="1">
        <v>45967.874143518522</v>
      </c>
      <c r="E196">
        <v>5</v>
      </c>
      <c r="F196" s="110">
        <v>5</v>
      </c>
      <c r="G196">
        <v>3</v>
      </c>
      <c r="H196">
        <v>4</v>
      </c>
      <c r="I196">
        <v>4</v>
      </c>
      <c r="J196">
        <v>4</v>
      </c>
      <c r="K196">
        <v>4</v>
      </c>
      <c r="L196">
        <v>2</v>
      </c>
      <c r="M196">
        <v>4</v>
      </c>
      <c r="N196">
        <v>4</v>
      </c>
      <c r="O196">
        <v>2</v>
      </c>
      <c r="P196">
        <v>2</v>
      </c>
      <c r="Q196">
        <v>4</v>
      </c>
      <c r="R196">
        <v>6</v>
      </c>
      <c r="S196">
        <v>9</v>
      </c>
      <c r="T196">
        <v>3</v>
      </c>
      <c r="U196">
        <v>3</v>
      </c>
      <c r="V196">
        <v>4</v>
      </c>
      <c r="W196">
        <v>3</v>
      </c>
      <c r="X196">
        <v>4</v>
      </c>
      <c r="Y196">
        <v>4</v>
      </c>
      <c r="Z196">
        <v>7</v>
      </c>
      <c r="AA196">
        <v>2</v>
      </c>
      <c r="AB196">
        <v>9</v>
      </c>
      <c r="AC196">
        <v>6</v>
      </c>
      <c r="AD196">
        <v>10</v>
      </c>
      <c r="AE196">
        <v>4</v>
      </c>
      <c r="AF196">
        <v>5</v>
      </c>
      <c r="AG196">
        <v>8</v>
      </c>
      <c r="AH196">
        <v>7</v>
      </c>
      <c r="AI196">
        <v>3</v>
      </c>
      <c r="AJ196">
        <v>1</v>
      </c>
      <c r="AK196">
        <v>55</v>
      </c>
      <c r="AL196">
        <f>_xlfn.STDEV.P(Table14[[#This Row],[p1]:[p10]])</f>
        <v>0.9</v>
      </c>
    </row>
    <row r="197" spans="1:38" x14ac:dyDescent="0.3">
      <c r="A197">
        <v>45272</v>
      </c>
      <c r="B197">
        <v>0</v>
      </c>
      <c r="C197">
        <v>1997</v>
      </c>
      <c r="D197" s="1">
        <v>45967.977870370371</v>
      </c>
      <c r="E197">
        <v>1</v>
      </c>
      <c r="F197" s="110">
        <v>1</v>
      </c>
      <c r="G197">
        <v>1</v>
      </c>
      <c r="H197">
        <v>1</v>
      </c>
      <c r="I197">
        <v>1</v>
      </c>
      <c r="J197">
        <v>1</v>
      </c>
      <c r="K197">
        <v>5</v>
      </c>
      <c r="L197">
        <v>1</v>
      </c>
      <c r="M197">
        <v>5</v>
      </c>
      <c r="N197">
        <v>4</v>
      </c>
      <c r="O197">
        <v>1</v>
      </c>
      <c r="P197">
        <v>4</v>
      </c>
      <c r="Q197">
        <v>6</v>
      </c>
      <c r="R197">
        <v>7</v>
      </c>
      <c r="S197">
        <v>5</v>
      </c>
      <c r="T197">
        <v>3</v>
      </c>
      <c r="U197">
        <v>4</v>
      </c>
      <c r="V197">
        <v>4</v>
      </c>
      <c r="W197">
        <v>4</v>
      </c>
      <c r="X197">
        <v>5</v>
      </c>
      <c r="Y197">
        <v>3</v>
      </c>
      <c r="Z197">
        <v>8</v>
      </c>
      <c r="AA197">
        <v>2</v>
      </c>
      <c r="AB197">
        <v>1</v>
      </c>
      <c r="AC197">
        <v>10</v>
      </c>
      <c r="AD197">
        <v>3</v>
      </c>
      <c r="AE197">
        <v>6</v>
      </c>
      <c r="AF197">
        <v>5</v>
      </c>
      <c r="AG197">
        <v>9</v>
      </c>
      <c r="AH197">
        <v>7</v>
      </c>
      <c r="AI197">
        <v>4</v>
      </c>
      <c r="AJ197">
        <v>8</v>
      </c>
      <c r="AK197">
        <v>92</v>
      </c>
      <c r="AL197">
        <f>_xlfn.STDEV.P(Table14[[#This Row],[p1]:[p10]])</f>
        <v>1.7435595774162693</v>
      </c>
    </row>
    <row r="198" spans="1:38" x14ac:dyDescent="0.3">
      <c r="A198">
        <v>45374</v>
      </c>
      <c r="B198">
        <v>0</v>
      </c>
      <c r="C198">
        <v>1998</v>
      </c>
      <c r="D198" s="1">
        <v>45968.419918981483</v>
      </c>
      <c r="E198" t="s">
        <v>77</v>
      </c>
      <c r="F198" s="110">
        <v>2.5</v>
      </c>
      <c r="G198">
        <v>2</v>
      </c>
      <c r="H198">
        <v>4</v>
      </c>
      <c r="I198">
        <v>3</v>
      </c>
      <c r="J198">
        <v>5</v>
      </c>
      <c r="K198">
        <v>4</v>
      </c>
      <c r="L198">
        <v>3</v>
      </c>
      <c r="M198">
        <v>4</v>
      </c>
      <c r="N198">
        <v>3</v>
      </c>
      <c r="O198">
        <v>2</v>
      </c>
      <c r="P198">
        <v>2</v>
      </c>
      <c r="Q198">
        <v>5</v>
      </c>
      <c r="R198">
        <v>3</v>
      </c>
      <c r="S198">
        <v>3</v>
      </c>
      <c r="T198">
        <v>3</v>
      </c>
      <c r="U198">
        <v>5</v>
      </c>
      <c r="V198">
        <v>8</v>
      </c>
      <c r="W198">
        <v>6</v>
      </c>
      <c r="X198">
        <v>6</v>
      </c>
      <c r="Y198">
        <v>4</v>
      </c>
      <c r="Z198">
        <v>4</v>
      </c>
      <c r="AA198">
        <v>4</v>
      </c>
      <c r="AB198">
        <v>8</v>
      </c>
      <c r="AC198">
        <v>6</v>
      </c>
      <c r="AD198">
        <v>1</v>
      </c>
      <c r="AE198">
        <v>9</v>
      </c>
      <c r="AF198">
        <v>2</v>
      </c>
      <c r="AG198">
        <v>3</v>
      </c>
      <c r="AH198">
        <v>7</v>
      </c>
      <c r="AI198">
        <v>5</v>
      </c>
      <c r="AJ198">
        <v>10</v>
      </c>
      <c r="AK198">
        <v>50</v>
      </c>
      <c r="AL198">
        <f>_xlfn.STDEV.P(Table14[[#This Row],[p1]:[p10]])</f>
        <v>0.9797958971132712</v>
      </c>
    </row>
    <row r="199" spans="1:38" x14ac:dyDescent="0.3">
      <c r="A199">
        <v>45391</v>
      </c>
      <c r="B199">
        <v>0</v>
      </c>
      <c r="C199">
        <v>2000</v>
      </c>
      <c r="D199" s="1">
        <v>45968.476087962961</v>
      </c>
      <c r="E199">
        <v>2</v>
      </c>
      <c r="F199" s="110">
        <v>2</v>
      </c>
      <c r="G199">
        <v>4</v>
      </c>
      <c r="H199">
        <v>4</v>
      </c>
      <c r="I199">
        <v>5</v>
      </c>
      <c r="J199">
        <v>4</v>
      </c>
      <c r="K199">
        <v>5</v>
      </c>
      <c r="L199">
        <v>2</v>
      </c>
      <c r="M199">
        <v>5</v>
      </c>
      <c r="N199">
        <v>5</v>
      </c>
      <c r="O199">
        <v>5</v>
      </c>
      <c r="P199">
        <v>4</v>
      </c>
      <c r="Q199">
        <v>30</v>
      </c>
      <c r="R199">
        <v>11</v>
      </c>
      <c r="S199">
        <v>5</v>
      </c>
      <c r="T199">
        <v>6</v>
      </c>
      <c r="U199">
        <v>5</v>
      </c>
      <c r="V199">
        <v>12</v>
      </c>
      <c r="W199">
        <v>5</v>
      </c>
      <c r="X199">
        <v>6</v>
      </c>
      <c r="Y199">
        <v>4</v>
      </c>
      <c r="Z199">
        <v>7</v>
      </c>
      <c r="AA199">
        <v>1</v>
      </c>
      <c r="AB199">
        <v>9</v>
      </c>
      <c r="AC199">
        <v>8</v>
      </c>
      <c r="AD199">
        <v>6</v>
      </c>
      <c r="AE199">
        <v>10</v>
      </c>
      <c r="AF199">
        <v>5</v>
      </c>
      <c r="AG199">
        <v>2</v>
      </c>
      <c r="AH199">
        <v>4</v>
      </c>
      <c r="AI199">
        <v>3</v>
      </c>
      <c r="AJ199">
        <v>7</v>
      </c>
      <c r="AK199">
        <v>23</v>
      </c>
      <c r="AL199">
        <f>_xlfn.STDEV.P(Table14[[#This Row],[p1]:[p10]])</f>
        <v>0.9</v>
      </c>
    </row>
    <row r="200" spans="1:38" x14ac:dyDescent="0.3">
      <c r="A200">
        <v>45393</v>
      </c>
      <c r="B200">
        <v>0</v>
      </c>
      <c r="C200">
        <v>1993</v>
      </c>
      <c r="D200" s="1">
        <v>45968.465138888889</v>
      </c>
      <c r="E200">
        <v>4</v>
      </c>
      <c r="F200" s="110">
        <v>4</v>
      </c>
      <c r="G200">
        <v>2</v>
      </c>
      <c r="H200">
        <v>4</v>
      </c>
      <c r="I200">
        <v>3</v>
      </c>
      <c r="J200">
        <v>4</v>
      </c>
      <c r="K200">
        <v>4</v>
      </c>
      <c r="L200">
        <v>2</v>
      </c>
      <c r="M200">
        <v>4</v>
      </c>
      <c r="N200">
        <v>5</v>
      </c>
      <c r="O200">
        <v>2</v>
      </c>
      <c r="P200">
        <v>5</v>
      </c>
      <c r="Q200">
        <v>5</v>
      </c>
      <c r="R200">
        <v>5</v>
      </c>
      <c r="S200">
        <v>5</v>
      </c>
      <c r="T200">
        <v>6</v>
      </c>
      <c r="U200">
        <v>7</v>
      </c>
      <c r="V200">
        <v>8</v>
      </c>
      <c r="W200">
        <v>3</v>
      </c>
      <c r="X200">
        <v>4</v>
      </c>
      <c r="Y200">
        <v>30</v>
      </c>
      <c r="Z200">
        <v>3</v>
      </c>
      <c r="AA200">
        <v>10</v>
      </c>
      <c r="AB200">
        <v>7</v>
      </c>
      <c r="AC200">
        <v>2</v>
      </c>
      <c r="AD200">
        <v>4</v>
      </c>
      <c r="AE200">
        <v>5</v>
      </c>
      <c r="AF200">
        <v>1</v>
      </c>
      <c r="AG200">
        <v>3</v>
      </c>
      <c r="AH200">
        <v>8</v>
      </c>
      <c r="AI200">
        <v>9</v>
      </c>
      <c r="AJ200">
        <v>6</v>
      </c>
      <c r="AK200">
        <v>54</v>
      </c>
      <c r="AL200">
        <f>_xlfn.STDEV.P(Table14[[#This Row],[p1]:[p10]])</f>
        <v>1.1180339887498949</v>
      </c>
    </row>
    <row r="201" spans="1:38" x14ac:dyDescent="0.3">
      <c r="A201">
        <v>45410</v>
      </c>
      <c r="B201">
        <v>1</v>
      </c>
      <c r="C201">
        <v>2004</v>
      </c>
      <c r="D201" s="1">
        <v>45968.548182870371</v>
      </c>
      <c r="E201" t="s">
        <v>56</v>
      </c>
      <c r="F201" s="110">
        <v>3</v>
      </c>
      <c r="G201">
        <v>2</v>
      </c>
      <c r="H201">
        <v>4</v>
      </c>
      <c r="I201">
        <v>2</v>
      </c>
      <c r="J201">
        <v>4</v>
      </c>
      <c r="K201">
        <v>5</v>
      </c>
      <c r="L201">
        <v>4</v>
      </c>
      <c r="M201">
        <v>4</v>
      </c>
      <c r="N201">
        <v>4</v>
      </c>
      <c r="O201">
        <v>3</v>
      </c>
      <c r="P201">
        <v>4</v>
      </c>
      <c r="Q201">
        <v>6</v>
      </c>
      <c r="R201">
        <v>23</v>
      </c>
      <c r="S201">
        <v>5</v>
      </c>
      <c r="T201">
        <v>4</v>
      </c>
      <c r="U201">
        <v>10</v>
      </c>
      <c r="V201">
        <v>4</v>
      </c>
      <c r="W201">
        <v>52</v>
      </c>
      <c r="X201">
        <v>7</v>
      </c>
      <c r="Y201">
        <v>5</v>
      </c>
      <c r="Z201">
        <v>7</v>
      </c>
      <c r="AA201">
        <v>8</v>
      </c>
      <c r="AB201">
        <v>1</v>
      </c>
      <c r="AC201">
        <v>3</v>
      </c>
      <c r="AD201">
        <v>7</v>
      </c>
      <c r="AE201">
        <v>2</v>
      </c>
      <c r="AF201">
        <v>5</v>
      </c>
      <c r="AG201">
        <v>4</v>
      </c>
      <c r="AH201">
        <v>10</v>
      </c>
      <c r="AI201">
        <v>9</v>
      </c>
      <c r="AJ201">
        <v>6</v>
      </c>
      <c r="AK201">
        <v>59</v>
      </c>
      <c r="AL201">
        <f>_xlfn.STDEV.P(Table14[[#This Row],[p1]:[p10]])</f>
        <v>0.91651513899116799</v>
      </c>
    </row>
    <row r="202" spans="1:38" x14ac:dyDescent="0.3">
      <c r="A202">
        <v>45416</v>
      </c>
      <c r="B202">
        <v>1</v>
      </c>
      <c r="C202">
        <v>1996</v>
      </c>
      <c r="D202" s="1">
        <v>45968.664965277778</v>
      </c>
      <c r="E202" t="s">
        <v>100</v>
      </c>
      <c r="F202" s="110">
        <v>0.5</v>
      </c>
      <c r="G202">
        <v>2</v>
      </c>
      <c r="H202">
        <v>2</v>
      </c>
      <c r="I202">
        <v>1</v>
      </c>
      <c r="J202">
        <v>3</v>
      </c>
      <c r="K202">
        <v>5</v>
      </c>
      <c r="L202">
        <v>1</v>
      </c>
      <c r="M202">
        <v>2</v>
      </c>
      <c r="N202">
        <v>1</v>
      </c>
      <c r="O202">
        <v>1</v>
      </c>
      <c r="P202">
        <v>2</v>
      </c>
      <c r="Q202">
        <v>4</v>
      </c>
      <c r="R202">
        <v>6</v>
      </c>
      <c r="S202">
        <v>5</v>
      </c>
      <c r="T202">
        <v>4</v>
      </c>
      <c r="U202">
        <v>4</v>
      </c>
      <c r="V202">
        <v>4</v>
      </c>
      <c r="W202">
        <v>4</v>
      </c>
      <c r="X202">
        <v>5</v>
      </c>
      <c r="Y202">
        <v>4</v>
      </c>
      <c r="Z202">
        <v>10</v>
      </c>
      <c r="AA202">
        <v>6</v>
      </c>
      <c r="AB202">
        <v>4</v>
      </c>
      <c r="AC202">
        <v>8</v>
      </c>
      <c r="AD202">
        <v>9</v>
      </c>
      <c r="AE202">
        <v>3</v>
      </c>
      <c r="AF202">
        <v>7</v>
      </c>
      <c r="AG202">
        <v>10</v>
      </c>
      <c r="AH202">
        <v>5</v>
      </c>
      <c r="AI202">
        <v>2</v>
      </c>
      <c r="AJ202">
        <v>1</v>
      </c>
      <c r="AK202">
        <v>5</v>
      </c>
      <c r="AL202">
        <f>_xlfn.STDEV.P(Table14[[#This Row],[p1]:[p10]])</f>
        <v>1.1832159566199232</v>
      </c>
    </row>
    <row r="203" spans="1:38" x14ac:dyDescent="0.3">
      <c r="A203">
        <v>45434</v>
      </c>
      <c r="B203">
        <v>0</v>
      </c>
      <c r="C203">
        <v>1996</v>
      </c>
      <c r="D203" s="1">
        <v>45968.587118055555</v>
      </c>
      <c r="E203" t="s">
        <v>28</v>
      </c>
      <c r="F203" s="110"/>
      <c r="G203">
        <v>2</v>
      </c>
      <c r="H203">
        <v>4</v>
      </c>
      <c r="I203">
        <v>2</v>
      </c>
      <c r="J203">
        <v>5</v>
      </c>
      <c r="K203">
        <v>2</v>
      </c>
      <c r="L203">
        <v>2</v>
      </c>
      <c r="M203">
        <v>3</v>
      </c>
      <c r="N203">
        <v>4</v>
      </c>
      <c r="O203">
        <v>4</v>
      </c>
      <c r="P203">
        <v>4</v>
      </c>
      <c r="Q203">
        <v>5</v>
      </c>
      <c r="R203">
        <v>6</v>
      </c>
      <c r="S203">
        <v>6</v>
      </c>
      <c r="T203">
        <v>4</v>
      </c>
      <c r="U203">
        <v>7</v>
      </c>
      <c r="V203">
        <v>6</v>
      </c>
      <c r="W203">
        <v>4</v>
      </c>
      <c r="X203">
        <v>6</v>
      </c>
      <c r="Y203">
        <v>7</v>
      </c>
      <c r="Z203">
        <v>5</v>
      </c>
      <c r="AA203">
        <v>2</v>
      </c>
      <c r="AB203">
        <v>4</v>
      </c>
      <c r="AC203">
        <v>9</v>
      </c>
      <c r="AD203">
        <v>3</v>
      </c>
      <c r="AE203">
        <v>1</v>
      </c>
      <c r="AF203">
        <v>10</v>
      </c>
      <c r="AG203">
        <v>8</v>
      </c>
      <c r="AH203">
        <v>5</v>
      </c>
      <c r="AI203">
        <v>7</v>
      </c>
      <c r="AJ203">
        <v>6</v>
      </c>
      <c r="AK203">
        <v>46</v>
      </c>
      <c r="AL203">
        <f>_xlfn.STDEV.P(Table14[[#This Row],[p1]:[p10]])</f>
        <v>1.0770329614269007</v>
      </c>
    </row>
    <row r="204" spans="1:38" x14ac:dyDescent="0.3">
      <c r="A204">
        <v>45448</v>
      </c>
      <c r="B204">
        <v>0</v>
      </c>
      <c r="C204">
        <v>1999</v>
      </c>
      <c r="D204" s="1">
        <v>45968.612638888888</v>
      </c>
      <c r="E204" t="s">
        <v>28</v>
      </c>
      <c r="F204" s="110"/>
      <c r="G204">
        <v>4</v>
      </c>
      <c r="H204">
        <v>2</v>
      </c>
      <c r="I204">
        <v>4</v>
      </c>
      <c r="J204">
        <v>4</v>
      </c>
      <c r="K204">
        <v>5</v>
      </c>
      <c r="L204">
        <v>2</v>
      </c>
      <c r="M204">
        <v>2</v>
      </c>
      <c r="N204">
        <v>2</v>
      </c>
      <c r="O204">
        <v>4</v>
      </c>
      <c r="P204">
        <v>5</v>
      </c>
      <c r="Q204">
        <v>4</v>
      </c>
      <c r="R204">
        <v>6</v>
      </c>
      <c r="S204">
        <v>3</v>
      </c>
      <c r="T204">
        <v>3</v>
      </c>
      <c r="U204">
        <v>3</v>
      </c>
      <c r="V204">
        <v>5</v>
      </c>
      <c r="W204">
        <v>5</v>
      </c>
      <c r="X204">
        <v>4</v>
      </c>
      <c r="Y204">
        <v>4</v>
      </c>
      <c r="Z204">
        <v>6</v>
      </c>
      <c r="AA204">
        <v>10</v>
      </c>
      <c r="AB204">
        <v>5</v>
      </c>
      <c r="AC204">
        <v>8</v>
      </c>
      <c r="AD204">
        <v>6</v>
      </c>
      <c r="AE204">
        <v>7</v>
      </c>
      <c r="AF204">
        <v>2</v>
      </c>
      <c r="AG204">
        <v>9</v>
      </c>
      <c r="AH204">
        <v>4</v>
      </c>
      <c r="AI204">
        <v>3</v>
      </c>
      <c r="AJ204">
        <v>1</v>
      </c>
      <c r="AK204">
        <v>82</v>
      </c>
      <c r="AL204">
        <f>_xlfn.STDEV.P(Table14[[#This Row],[p1]:[p10]])</f>
        <v>1.2</v>
      </c>
    </row>
    <row r="205" spans="1:38" x14ac:dyDescent="0.3">
      <c r="A205">
        <v>45509</v>
      </c>
      <c r="B205">
        <v>0</v>
      </c>
      <c r="C205">
        <v>1994</v>
      </c>
      <c r="D205" s="1">
        <v>45968.723912037036</v>
      </c>
      <c r="E205" t="s">
        <v>28</v>
      </c>
      <c r="F205" s="110"/>
      <c r="G205">
        <v>4</v>
      </c>
      <c r="H205">
        <v>2</v>
      </c>
      <c r="I205">
        <v>3</v>
      </c>
      <c r="J205">
        <v>4</v>
      </c>
      <c r="K205">
        <v>5</v>
      </c>
      <c r="L205">
        <v>2</v>
      </c>
      <c r="M205">
        <v>4</v>
      </c>
      <c r="N205">
        <v>2</v>
      </c>
      <c r="O205">
        <v>2</v>
      </c>
      <c r="P205">
        <v>1</v>
      </c>
      <c r="Q205">
        <v>7</v>
      </c>
      <c r="R205">
        <v>5</v>
      </c>
      <c r="S205">
        <v>7</v>
      </c>
      <c r="T205">
        <v>4</v>
      </c>
      <c r="U205">
        <v>2</v>
      </c>
      <c r="V205">
        <v>18</v>
      </c>
      <c r="W205">
        <v>3</v>
      </c>
      <c r="X205">
        <v>4</v>
      </c>
      <c r="Y205">
        <v>4</v>
      </c>
      <c r="Z205">
        <v>4</v>
      </c>
      <c r="AA205">
        <v>7</v>
      </c>
      <c r="AB205">
        <v>5</v>
      </c>
      <c r="AC205">
        <v>9</v>
      </c>
      <c r="AD205">
        <v>3</v>
      </c>
      <c r="AE205">
        <v>8</v>
      </c>
      <c r="AF205">
        <v>1</v>
      </c>
      <c r="AG205">
        <v>4</v>
      </c>
      <c r="AH205">
        <v>2</v>
      </c>
      <c r="AI205">
        <v>10</v>
      </c>
      <c r="AJ205">
        <v>6</v>
      </c>
      <c r="AK205">
        <v>46</v>
      </c>
      <c r="AL205">
        <f>_xlfn.STDEV.P(Table14[[#This Row],[p1]:[p10]])</f>
        <v>1.2206555615733703</v>
      </c>
    </row>
    <row r="206" spans="1:38" x14ac:dyDescent="0.3">
      <c r="A206">
        <v>45561</v>
      </c>
      <c r="B206">
        <v>0</v>
      </c>
      <c r="C206">
        <v>1985</v>
      </c>
      <c r="D206" s="1">
        <v>45968.843923611108</v>
      </c>
      <c r="E206">
        <v>3</v>
      </c>
      <c r="F206" s="110">
        <v>3</v>
      </c>
      <c r="G206">
        <v>2</v>
      </c>
      <c r="H206">
        <v>3</v>
      </c>
      <c r="I206">
        <v>2</v>
      </c>
      <c r="J206">
        <v>4</v>
      </c>
      <c r="K206">
        <v>3</v>
      </c>
      <c r="L206">
        <v>2</v>
      </c>
      <c r="M206">
        <v>2</v>
      </c>
      <c r="N206">
        <v>4</v>
      </c>
      <c r="O206">
        <v>2</v>
      </c>
      <c r="P206">
        <v>1</v>
      </c>
      <c r="Q206">
        <v>4</v>
      </c>
      <c r="R206">
        <v>6</v>
      </c>
      <c r="S206">
        <v>4</v>
      </c>
      <c r="T206">
        <v>3</v>
      </c>
      <c r="U206">
        <v>4</v>
      </c>
      <c r="V206">
        <v>3</v>
      </c>
      <c r="W206">
        <v>10</v>
      </c>
      <c r="X206">
        <v>7</v>
      </c>
      <c r="Y206">
        <v>3</v>
      </c>
      <c r="Z206">
        <v>7</v>
      </c>
      <c r="AA206">
        <v>8</v>
      </c>
      <c r="AB206">
        <v>6</v>
      </c>
      <c r="AC206">
        <v>9</v>
      </c>
      <c r="AD206">
        <v>2</v>
      </c>
      <c r="AE206">
        <v>3</v>
      </c>
      <c r="AF206">
        <v>10</v>
      </c>
      <c r="AG206">
        <v>1</v>
      </c>
      <c r="AH206">
        <v>7</v>
      </c>
      <c r="AI206">
        <v>4</v>
      </c>
      <c r="AJ206">
        <v>5</v>
      </c>
      <c r="AK206">
        <v>44</v>
      </c>
      <c r="AL206">
        <f>_xlfn.STDEV.P(Table14[[#This Row],[p1]:[p10]])</f>
        <v>0.92195444572928875</v>
      </c>
    </row>
    <row r="207" spans="1:38" x14ac:dyDescent="0.3">
      <c r="A207">
        <v>45578</v>
      </c>
      <c r="B207">
        <v>0</v>
      </c>
      <c r="C207">
        <v>2000</v>
      </c>
      <c r="D207" s="1">
        <v>45968.865057870367</v>
      </c>
      <c r="E207" t="s">
        <v>40</v>
      </c>
      <c r="F207" s="110">
        <v>3</v>
      </c>
      <c r="G207">
        <v>2</v>
      </c>
      <c r="H207">
        <v>5</v>
      </c>
      <c r="I207">
        <v>5</v>
      </c>
      <c r="J207">
        <v>5</v>
      </c>
      <c r="K207">
        <v>4</v>
      </c>
      <c r="L207">
        <v>2</v>
      </c>
      <c r="M207">
        <v>4</v>
      </c>
      <c r="N207">
        <v>2</v>
      </c>
      <c r="O207">
        <v>2</v>
      </c>
      <c r="P207">
        <v>5</v>
      </c>
      <c r="Q207">
        <v>7</v>
      </c>
      <c r="R207">
        <v>9</v>
      </c>
      <c r="S207">
        <v>6</v>
      </c>
      <c r="T207">
        <v>3</v>
      </c>
      <c r="U207">
        <v>7</v>
      </c>
      <c r="V207">
        <v>11</v>
      </c>
      <c r="W207">
        <v>5</v>
      </c>
      <c r="X207">
        <v>6</v>
      </c>
      <c r="Y207">
        <v>44</v>
      </c>
      <c r="Z207">
        <v>7</v>
      </c>
      <c r="AA207">
        <v>10</v>
      </c>
      <c r="AB207">
        <v>7</v>
      </c>
      <c r="AC207">
        <v>2</v>
      </c>
      <c r="AD207">
        <v>6</v>
      </c>
      <c r="AE207">
        <v>8</v>
      </c>
      <c r="AF207">
        <v>3</v>
      </c>
      <c r="AG207">
        <v>4</v>
      </c>
      <c r="AH207">
        <v>9</v>
      </c>
      <c r="AI207">
        <v>1</v>
      </c>
      <c r="AJ207">
        <v>5</v>
      </c>
      <c r="AK207">
        <v>71</v>
      </c>
      <c r="AL207">
        <f>_xlfn.STDEV.P(Table14[[#This Row],[p1]:[p10]])</f>
        <v>1.3564659966250536</v>
      </c>
    </row>
    <row r="208" spans="1:38" x14ac:dyDescent="0.3">
      <c r="A208">
        <v>45592</v>
      </c>
      <c r="B208">
        <v>0</v>
      </c>
      <c r="C208">
        <v>1987</v>
      </c>
      <c r="D208" s="1">
        <v>45968.894502314812</v>
      </c>
      <c r="E208">
        <v>3</v>
      </c>
      <c r="F208" s="110">
        <v>3</v>
      </c>
      <c r="G208">
        <v>1</v>
      </c>
      <c r="H208">
        <v>4</v>
      </c>
      <c r="I208">
        <v>4</v>
      </c>
      <c r="J208">
        <v>5</v>
      </c>
      <c r="K208">
        <v>5</v>
      </c>
      <c r="L208">
        <v>2</v>
      </c>
      <c r="M208">
        <v>4</v>
      </c>
      <c r="N208">
        <v>4</v>
      </c>
      <c r="O208">
        <v>2</v>
      </c>
      <c r="P208">
        <v>5</v>
      </c>
      <c r="Q208">
        <v>7</v>
      </c>
      <c r="R208">
        <v>12</v>
      </c>
      <c r="S208">
        <v>24</v>
      </c>
      <c r="T208">
        <v>5</v>
      </c>
      <c r="U208">
        <v>7</v>
      </c>
      <c r="V208">
        <v>7</v>
      </c>
      <c r="W208">
        <v>6</v>
      </c>
      <c r="X208">
        <v>13</v>
      </c>
      <c r="Y208">
        <v>6</v>
      </c>
      <c r="Z208">
        <v>4</v>
      </c>
      <c r="AA208">
        <v>1</v>
      </c>
      <c r="AB208">
        <v>10</v>
      </c>
      <c r="AC208">
        <v>4</v>
      </c>
      <c r="AD208">
        <v>6</v>
      </c>
      <c r="AE208">
        <v>5</v>
      </c>
      <c r="AF208">
        <v>2</v>
      </c>
      <c r="AG208">
        <v>7</v>
      </c>
      <c r="AH208">
        <v>3</v>
      </c>
      <c r="AI208">
        <v>9</v>
      </c>
      <c r="AJ208">
        <v>8</v>
      </c>
      <c r="AK208">
        <v>66</v>
      </c>
      <c r="AL208">
        <f>_xlfn.STDEV.P(Table14[[#This Row],[p1]:[p10]])</f>
        <v>1.3564659966250536</v>
      </c>
    </row>
    <row r="209" spans="1:38" x14ac:dyDescent="0.3">
      <c r="A209">
        <v>45606</v>
      </c>
      <c r="B209">
        <v>0</v>
      </c>
      <c r="C209">
        <v>1994</v>
      </c>
      <c r="D209" s="1">
        <v>45968.927187499998</v>
      </c>
      <c r="E209" t="s">
        <v>89</v>
      </c>
      <c r="F209" s="110">
        <v>2.5</v>
      </c>
      <c r="G209">
        <v>1</v>
      </c>
      <c r="H209">
        <v>1</v>
      </c>
      <c r="I209">
        <v>1</v>
      </c>
      <c r="J209">
        <v>1</v>
      </c>
      <c r="K209">
        <v>5</v>
      </c>
      <c r="L209">
        <v>1</v>
      </c>
      <c r="M209">
        <v>5</v>
      </c>
      <c r="N209">
        <v>1</v>
      </c>
      <c r="O209">
        <v>3</v>
      </c>
      <c r="P209">
        <v>1</v>
      </c>
      <c r="Q209">
        <v>3</v>
      </c>
      <c r="R209">
        <v>4</v>
      </c>
      <c r="S209">
        <v>3</v>
      </c>
      <c r="T209">
        <v>3</v>
      </c>
      <c r="U209">
        <v>2</v>
      </c>
      <c r="V209">
        <v>4</v>
      </c>
      <c r="W209">
        <v>2</v>
      </c>
      <c r="X209">
        <v>4</v>
      </c>
      <c r="Y209">
        <v>3</v>
      </c>
      <c r="Z209">
        <v>4</v>
      </c>
      <c r="AA209">
        <v>6</v>
      </c>
      <c r="AB209">
        <v>5</v>
      </c>
      <c r="AC209">
        <v>4</v>
      </c>
      <c r="AD209">
        <v>8</v>
      </c>
      <c r="AE209">
        <v>9</v>
      </c>
      <c r="AF209">
        <v>1</v>
      </c>
      <c r="AG209">
        <v>2</v>
      </c>
      <c r="AH209">
        <v>3</v>
      </c>
      <c r="AI209">
        <v>7</v>
      </c>
      <c r="AJ209">
        <v>10</v>
      </c>
      <c r="AK209">
        <v>36</v>
      </c>
      <c r="AL209">
        <f>_xlfn.STDEV.P(Table14[[#This Row],[p1]:[p10]])</f>
        <v>1.61245154965971</v>
      </c>
    </row>
    <row r="210" spans="1:38" x14ac:dyDescent="0.3">
      <c r="A210">
        <v>45607</v>
      </c>
      <c r="B210">
        <v>0</v>
      </c>
      <c r="C210">
        <v>2000</v>
      </c>
      <c r="D210" s="1">
        <v>45968.922858796293</v>
      </c>
      <c r="E210" t="s">
        <v>42</v>
      </c>
      <c r="F210" s="110">
        <v>2.5</v>
      </c>
      <c r="G210">
        <v>1</v>
      </c>
      <c r="H210">
        <v>3</v>
      </c>
      <c r="I210">
        <v>2</v>
      </c>
      <c r="J210">
        <v>3</v>
      </c>
      <c r="K210">
        <v>4</v>
      </c>
      <c r="L210">
        <v>3</v>
      </c>
      <c r="M210">
        <v>2</v>
      </c>
      <c r="N210">
        <v>3</v>
      </c>
      <c r="O210">
        <v>1</v>
      </c>
      <c r="P210">
        <v>4</v>
      </c>
      <c r="Q210">
        <v>8</v>
      </c>
      <c r="R210">
        <v>9</v>
      </c>
      <c r="S210">
        <v>9</v>
      </c>
      <c r="T210">
        <v>6</v>
      </c>
      <c r="U210">
        <v>6</v>
      </c>
      <c r="V210">
        <v>5</v>
      </c>
      <c r="W210">
        <v>5</v>
      </c>
      <c r="X210">
        <v>6</v>
      </c>
      <c r="Y210">
        <v>8</v>
      </c>
      <c r="Z210">
        <v>6</v>
      </c>
      <c r="AA210">
        <v>5</v>
      </c>
      <c r="AB210">
        <v>9</v>
      </c>
      <c r="AC210">
        <v>8</v>
      </c>
      <c r="AD210">
        <v>1</v>
      </c>
      <c r="AE210">
        <v>2</v>
      </c>
      <c r="AF210">
        <v>3</v>
      </c>
      <c r="AG210">
        <v>6</v>
      </c>
      <c r="AH210">
        <v>10</v>
      </c>
      <c r="AI210">
        <v>7</v>
      </c>
      <c r="AJ210">
        <v>4</v>
      </c>
      <c r="AK210">
        <v>32</v>
      </c>
      <c r="AL210">
        <f>_xlfn.STDEV.P(Table14[[#This Row],[p1]:[p10]])</f>
        <v>1.019803902718557</v>
      </c>
    </row>
    <row r="211" spans="1:38" x14ac:dyDescent="0.3">
      <c r="A211">
        <v>45609</v>
      </c>
      <c r="B211">
        <v>0</v>
      </c>
      <c r="C211">
        <v>1968</v>
      </c>
      <c r="D211" s="1">
        <v>45968.924814814818</v>
      </c>
      <c r="E211" t="s">
        <v>28</v>
      </c>
      <c r="F211" s="110"/>
      <c r="G211">
        <v>4</v>
      </c>
      <c r="H211">
        <v>1</v>
      </c>
      <c r="I211">
        <v>2</v>
      </c>
      <c r="J211">
        <v>4</v>
      </c>
      <c r="K211">
        <v>5</v>
      </c>
      <c r="L211">
        <v>2</v>
      </c>
      <c r="M211">
        <v>3</v>
      </c>
      <c r="N211">
        <v>2</v>
      </c>
      <c r="O211">
        <v>4</v>
      </c>
      <c r="P211">
        <v>2</v>
      </c>
      <c r="Q211">
        <v>5</v>
      </c>
      <c r="R211">
        <v>9</v>
      </c>
      <c r="S211">
        <v>5</v>
      </c>
      <c r="T211">
        <v>4</v>
      </c>
      <c r="U211">
        <v>5</v>
      </c>
      <c r="V211">
        <v>16</v>
      </c>
      <c r="W211">
        <v>17</v>
      </c>
      <c r="X211">
        <v>6</v>
      </c>
      <c r="Y211">
        <v>10</v>
      </c>
      <c r="Z211">
        <v>12</v>
      </c>
      <c r="AA211">
        <v>7</v>
      </c>
      <c r="AB211">
        <v>8</v>
      </c>
      <c r="AC211">
        <v>6</v>
      </c>
      <c r="AD211">
        <v>5</v>
      </c>
      <c r="AE211">
        <v>9</v>
      </c>
      <c r="AF211">
        <v>1</v>
      </c>
      <c r="AG211">
        <v>3</v>
      </c>
      <c r="AH211">
        <v>10</v>
      </c>
      <c r="AI211">
        <v>4</v>
      </c>
      <c r="AJ211">
        <v>2</v>
      </c>
      <c r="AK211">
        <v>53</v>
      </c>
      <c r="AL211">
        <f>_xlfn.STDEV.P(Table14[[#This Row],[p1]:[p10]])</f>
        <v>1.2206555615733703</v>
      </c>
    </row>
    <row r="212" spans="1:38" x14ac:dyDescent="0.3">
      <c r="A212">
        <v>45677</v>
      </c>
      <c r="B212">
        <v>0</v>
      </c>
      <c r="C212">
        <v>2007</v>
      </c>
      <c r="D212" s="1">
        <v>45969.468622685185</v>
      </c>
      <c r="E212">
        <v>5</v>
      </c>
      <c r="F212" s="110">
        <v>5</v>
      </c>
      <c r="G212">
        <v>2</v>
      </c>
      <c r="H212">
        <v>5</v>
      </c>
      <c r="I212">
        <v>4</v>
      </c>
      <c r="J212">
        <v>5</v>
      </c>
      <c r="K212">
        <v>2</v>
      </c>
      <c r="L212">
        <v>4</v>
      </c>
      <c r="M212">
        <v>4</v>
      </c>
      <c r="N212">
        <v>4</v>
      </c>
      <c r="O212">
        <v>3</v>
      </c>
      <c r="P212">
        <v>5</v>
      </c>
      <c r="Q212">
        <v>6</v>
      </c>
      <c r="R212">
        <v>3</v>
      </c>
      <c r="S212">
        <v>6</v>
      </c>
      <c r="T212">
        <v>3</v>
      </c>
      <c r="U212">
        <v>5</v>
      </c>
      <c r="V212">
        <v>4</v>
      </c>
      <c r="W212">
        <v>4</v>
      </c>
      <c r="X212">
        <v>4</v>
      </c>
      <c r="Y212">
        <v>6</v>
      </c>
      <c r="Z212">
        <v>3</v>
      </c>
      <c r="AA212">
        <v>4</v>
      </c>
      <c r="AB212">
        <v>5</v>
      </c>
      <c r="AC212">
        <v>1</v>
      </c>
      <c r="AD212">
        <v>6</v>
      </c>
      <c r="AE212">
        <v>3</v>
      </c>
      <c r="AF212">
        <v>10</v>
      </c>
      <c r="AG212">
        <v>9</v>
      </c>
      <c r="AH212">
        <v>8</v>
      </c>
      <c r="AI212">
        <v>2</v>
      </c>
      <c r="AJ212">
        <v>7</v>
      </c>
      <c r="AK212">
        <v>8</v>
      </c>
      <c r="AL212">
        <f>_xlfn.STDEV.P(Table14[[#This Row],[p1]:[p10]])</f>
        <v>1.0770329614269007</v>
      </c>
    </row>
    <row r="213" spans="1:38" x14ac:dyDescent="0.3">
      <c r="A213">
        <v>45721</v>
      </c>
      <c r="B213">
        <v>0</v>
      </c>
      <c r="C213">
        <v>2004</v>
      </c>
      <c r="D213" s="1">
        <v>45969.650497685187</v>
      </c>
      <c r="E213">
        <v>3</v>
      </c>
      <c r="F213" s="110">
        <v>4</v>
      </c>
      <c r="G213">
        <v>2</v>
      </c>
      <c r="H213">
        <v>5</v>
      </c>
      <c r="I213">
        <v>5</v>
      </c>
      <c r="J213">
        <v>5</v>
      </c>
      <c r="K213">
        <v>4</v>
      </c>
      <c r="L213">
        <v>2</v>
      </c>
      <c r="M213">
        <v>5</v>
      </c>
      <c r="N213">
        <v>5</v>
      </c>
      <c r="O213">
        <v>5</v>
      </c>
      <c r="P213">
        <v>3</v>
      </c>
      <c r="Q213">
        <v>4</v>
      </c>
      <c r="R213">
        <v>3</v>
      </c>
      <c r="S213">
        <v>2</v>
      </c>
      <c r="T213">
        <v>2</v>
      </c>
      <c r="U213">
        <v>14</v>
      </c>
      <c r="V213">
        <v>5</v>
      </c>
      <c r="W213">
        <v>2</v>
      </c>
      <c r="X213">
        <v>4</v>
      </c>
      <c r="Y213">
        <v>3</v>
      </c>
      <c r="Z213">
        <v>8</v>
      </c>
      <c r="AA213">
        <v>10</v>
      </c>
      <c r="AB213">
        <v>3</v>
      </c>
      <c r="AC213">
        <v>5</v>
      </c>
      <c r="AD213">
        <v>1</v>
      </c>
      <c r="AE213">
        <v>8</v>
      </c>
      <c r="AF213">
        <v>2</v>
      </c>
      <c r="AG213">
        <v>7</v>
      </c>
      <c r="AH213">
        <v>6</v>
      </c>
      <c r="AI213">
        <v>4</v>
      </c>
      <c r="AJ213">
        <v>9</v>
      </c>
      <c r="AK213">
        <v>35</v>
      </c>
      <c r="AL213">
        <f>_xlfn.STDEV.P(Table14[[#This Row],[p1]:[p10]])</f>
        <v>1.2206555615733703</v>
      </c>
    </row>
    <row r="214" spans="1:38" x14ac:dyDescent="0.3">
      <c r="A214">
        <v>45803</v>
      </c>
      <c r="B214">
        <v>1</v>
      </c>
      <c r="C214">
        <v>1999</v>
      </c>
      <c r="D214" s="1">
        <v>45969.937280092592</v>
      </c>
      <c r="E214">
        <v>1</v>
      </c>
      <c r="F214" s="110">
        <v>1</v>
      </c>
      <c r="G214">
        <v>4</v>
      </c>
      <c r="H214">
        <v>2</v>
      </c>
      <c r="I214">
        <v>2</v>
      </c>
      <c r="J214">
        <v>4</v>
      </c>
      <c r="K214">
        <v>5</v>
      </c>
      <c r="L214">
        <v>1</v>
      </c>
      <c r="M214">
        <v>5</v>
      </c>
      <c r="N214">
        <v>4</v>
      </c>
      <c r="O214">
        <v>4</v>
      </c>
      <c r="P214">
        <v>2</v>
      </c>
      <c r="Q214">
        <v>17</v>
      </c>
      <c r="R214">
        <v>21</v>
      </c>
      <c r="S214">
        <v>30</v>
      </c>
      <c r="T214">
        <v>7</v>
      </c>
      <c r="U214">
        <v>5</v>
      </c>
      <c r="V214">
        <v>7</v>
      </c>
      <c r="W214">
        <v>7</v>
      </c>
      <c r="X214">
        <v>6</v>
      </c>
      <c r="Y214">
        <v>18</v>
      </c>
      <c r="Z214">
        <v>12</v>
      </c>
      <c r="AA214">
        <v>6</v>
      </c>
      <c r="AB214">
        <v>1</v>
      </c>
      <c r="AC214">
        <v>9</v>
      </c>
      <c r="AD214">
        <v>10</v>
      </c>
      <c r="AE214">
        <v>7</v>
      </c>
      <c r="AF214">
        <v>2</v>
      </c>
      <c r="AG214">
        <v>8</v>
      </c>
      <c r="AH214">
        <v>4</v>
      </c>
      <c r="AI214">
        <v>3</v>
      </c>
      <c r="AJ214">
        <v>5</v>
      </c>
      <c r="AK214">
        <v>55</v>
      </c>
      <c r="AL214">
        <f>_xlfn.STDEV.P(Table14[[#This Row],[p1]:[p10]])</f>
        <v>1.3453624047073711</v>
      </c>
    </row>
    <row r="215" spans="1:38" x14ac:dyDescent="0.3">
      <c r="A215">
        <v>45805</v>
      </c>
      <c r="B215">
        <v>0</v>
      </c>
      <c r="C215">
        <v>2003</v>
      </c>
      <c r="D215" s="1">
        <v>45969.965370370373</v>
      </c>
      <c r="E215" t="s">
        <v>34</v>
      </c>
      <c r="F215" s="110">
        <v>1</v>
      </c>
      <c r="G215">
        <v>1</v>
      </c>
      <c r="H215">
        <v>4</v>
      </c>
      <c r="I215">
        <v>1</v>
      </c>
      <c r="J215">
        <v>2</v>
      </c>
      <c r="K215">
        <v>1</v>
      </c>
      <c r="L215">
        <v>1</v>
      </c>
      <c r="M215">
        <v>1</v>
      </c>
      <c r="N215">
        <v>1</v>
      </c>
      <c r="O215">
        <v>1</v>
      </c>
      <c r="P215">
        <v>1</v>
      </c>
      <c r="Q215">
        <v>8</v>
      </c>
      <c r="R215">
        <v>8</v>
      </c>
      <c r="S215">
        <v>4</v>
      </c>
      <c r="T215">
        <v>9</v>
      </c>
      <c r="U215">
        <v>27</v>
      </c>
      <c r="V215">
        <v>6</v>
      </c>
      <c r="W215">
        <v>4</v>
      </c>
      <c r="X215">
        <v>6</v>
      </c>
      <c r="Y215">
        <v>8</v>
      </c>
      <c r="Z215">
        <v>9</v>
      </c>
      <c r="AA215">
        <v>3</v>
      </c>
      <c r="AB215">
        <v>8</v>
      </c>
      <c r="AC215">
        <v>10</v>
      </c>
      <c r="AD215">
        <v>1</v>
      </c>
      <c r="AE215">
        <v>4</v>
      </c>
      <c r="AF215">
        <v>7</v>
      </c>
      <c r="AG215">
        <v>6</v>
      </c>
      <c r="AH215">
        <v>9</v>
      </c>
      <c r="AI215">
        <v>5</v>
      </c>
      <c r="AJ215">
        <v>2</v>
      </c>
      <c r="AK215">
        <v>5</v>
      </c>
      <c r="AL215">
        <f>_xlfn.STDEV.P(Table14[[#This Row],[p1]:[p10]])</f>
        <v>0.91651513899116799</v>
      </c>
    </row>
    <row r="216" spans="1:38" x14ac:dyDescent="0.3">
      <c r="A216">
        <v>45811</v>
      </c>
      <c r="B216">
        <v>0</v>
      </c>
      <c r="C216">
        <v>2005</v>
      </c>
      <c r="D216" s="1">
        <v>45969.991006944445</v>
      </c>
      <c r="E216" t="s">
        <v>28</v>
      </c>
      <c r="F216" s="110"/>
      <c r="G216">
        <v>2</v>
      </c>
      <c r="H216">
        <v>4</v>
      </c>
      <c r="I216">
        <v>4</v>
      </c>
      <c r="J216">
        <v>3</v>
      </c>
      <c r="K216">
        <v>5</v>
      </c>
      <c r="L216">
        <v>4</v>
      </c>
      <c r="M216">
        <v>5</v>
      </c>
      <c r="N216">
        <v>2</v>
      </c>
      <c r="O216">
        <v>4</v>
      </c>
      <c r="P216">
        <v>1</v>
      </c>
      <c r="Q216">
        <v>6</v>
      </c>
      <c r="R216">
        <v>7</v>
      </c>
      <c r="S216">
        <v>4</v>
      </c>
      <c r="T216">
        <v>6</v>
      </c>
      <c r="U216">
        <v>4</v>
      </c>
      <c r="V216">
        <v>8</v>
      </c>
      <c r="W216">
        <v>5</v>
      </c>
      <c r="X216">
        <v>8</v>
      </c>
      <c r="Y216">
        <v>5</v>
      </c>
      <c r="Z216">
        <v>6</v>
      </c>
      <c r="AA216">
        <v>2</v>
      </c>
      <c r="AB216">
        <v>6</v>
      </c>
      <c r="AC216">
        <v>10</v>
      </c>
      <c r="AD216">
        <v>8</v>
      </c>
      <c r="AE216">
        <v>3</v>
      </c>
      <c r="AF216">
        <v>5</v>
      </c>
      <c r="AG216">
        <v>4</v>
      </c>
      <c r="AH216">
        <v>1</v>
      </c>
      <c r="AI216">
        <v>9</v>
      </c>
      <c r="AJ216">
        <v>7</v>
      </c>
      <c r="AK216">
        <v>74</v>
      </c>
      <c r="AL216">
        <f>_xlfn.STDEV.P(Table14[[#This Row],[p1]:[p10]])</f>
        <v>1.2806248474865698</v>
      </c>
    </row>
    <row r="217" spans="1:38" x14ac:dyDescent="0.3">
      <c r="A217">
        <v>45819</v>
      </c>
      <c r="B217">
        <v>0</v>
      </c>
      <c r="C217">
        <v>1970</v>
      </c>
      <c r="D217" s="1">
        <v>45970.195717592593</v>
      </c>
      <c r="E217" t="s">
        <v>103</v>
      </c>
      <c r="F217" s="110">
        <v>1</v>
      </c>
      <c r="G217">
        <v>5</v>
      </c>
      <c r="H217">
        <v>1</v>
      </c>
      <c r="I217">
        <v>5</v>
      </c>
      <c r="J217">
        <v>2</v>
      </c>
      <c r="K217">
        <v>5</v>
      </c>
      <c r="L217">
        <v>2</v>
      </c>
      <c r="M217">
        <v>5</v>
      </c>
      <c r="N217">
        <v>5</v>
      </c>
      <c r="O217">
        <v>5</v>
      </c>
      <c r="P217">
        <v>1</v>
      </c>
      <c r="Q217">
        <v>8</v>
      </c>
      <c r="R217">
        <v>9</v>
      </c>
      <c r="S217">
        <v>6</v>
      </c>
      <c r="T217">
        <v>11</v>
      </c>
      <c r="U217">
        <v>4</v>
      </c>
      <c r="V217">
        <v>9</v>
      </c>
      <c r="W217">
        <v>8</v>
      </c>
      <c r="X217">
        <v>16</v>
      </c>
      <c r="Y217">
        <v>9</v>
      </c>
      <c r="Z217">
        <v>10</v>
      </c>
      <c r="AA217">
        <v>6</v>
      </c>
      <c r="AB217">
        <v>10</v>
      </c>
      <c r="AC217">
        <v>3</v>
      </c>
      <c r="AD217">
        <v>8</v>
      </c>
      <c r="AE217">
        <v>7</v>
      </c>
      <c r="AF217">
        <v>2</v>
      </c>
      <c r="AG217">
        <v>9</v>
      </c>
      <c r="AH217">
        <v>1</v>
      </c>
      <c r="AI217">
        <v>5</v>
      </c>
      <c r="AJ217">
        <v>4</v>
      </c>
      <c r="AK217">
        <v>22</v>
      </c>
      <c r="AL217">
        <f>_xlfn.STDEV.P(Table14[[#This Row],[p1]:[p10]])</f>
        <v>1.7435595774162693</v>
      </c>
    </row>
    <row r="218" spans="1:38" x14ac:dyDescent="0.3">
      <c r="A218">
        <v>45855</v>
      </c>
      <c r="B218">
        <v>0</v>
      </c>
      <c r="C218">
        <v>1970</v>
      </c>
      <c r="D218" s="1">
        <v>45970.537210648145</v>
      </c>
      <c r="E218" t="s">
        <v>28</v>
      </c>
      <c r="F218" s="110"/>
      <c r="G218">
        <v>4</v>
      </c>
      <c r="H218">
        <v>2</v>
      </c>
      <c r="I218">
        <v>3</v>
      </c>
      <c r="J218">
        <v>2</v>
      </c>
      <c r="K218">
        <v>5</v>
      </c>
      <c r="L218">
        <v>2</v>
      </c>
      <c r="M218">
        <v>4</v>
      </c>
      <c r="N218">
        <v>1</v>
      </c>
      <c r="O218">
        <v>2</v>
      </c>
      <c r="P218">
        <v>2</v>
      </c>
      <c r="Q218">
        <v>13</v>
      </c>
      <c r="R218">
        <v>8</v>
      </c>
      <c r="S218">
        <v>13</v>
      </c>
      <c r="T218">
        <v>9</v>
      </c>
      <c r="U218">
        <v>10</v>
      </c>
      <c r="V218">
        <v>7</v>
      </c>
      <c r="W218">
        <v>7</v>
      </c>
      <c r="X218">
        <v>29</v>
      </c>
      <c r="Y218">
        <v>4</v>
      </c>
      <c r="Z218">
        <v>13</v>
      </c>
      <c r="AA218">
        <v>7</v>
      </c>
      <c r="AB218">
        <v>8</v>
      </c>
      <c r="AC218">
        <v>2</v>
      </c>
      <c r="AD218">
        <v>6</v>
      </c>
      <c r="AE218">
        <v>5</v>
      </c>
      <c r="AF218">
        <v>9</v>
      </c>
      <c r="AG218">
        <v>3</v>
      </c>
      <c r="AH218">
        <v>1</v>
      </c>
      <c r="AI218">
        <v>10</v>
      </c>
      <c r="AJ218">
        <v>4</v>
      </c>
      <c r="AK218">
        <v>38</v>
      </c>
      <c r="AL218">
        <f>_xlfn.STDEV.P(Table14[[#This Row],[p1]:[p10]])</f>
        <v>1.1874342087037917</v>
      </c>
    </row>
    <row r="219" spans="1:38" x14ac:dyDescent="0.3">
      <c r="A219">
        <v>45886</v>
      </c>
      <c r="B219">
        <v>0</v>
      </c>
      <c r="C219">
        <v>2004</v>
      </c>
      <c r="D219" s="1">
        <v>45970.642650462964</v>
      </c>
      <c r="E219" t="s">
        <v>108</v>
      </c>
      <c r="F219" s="110">
        <v>2</v>
      </c>
      <c r="G219">
        <v>1</v>
      </c>
      <c r="H219">
        <v>1</v>
      </c>
      <c r="I219">
        <v>1</v>
      </c>
      <c r="J219">
        <v>1</v>
      </c>
      <c r="K219">
        <v>5</v>
      </c>
      <c r="L219">
        <v>1</v>
      </c>
      <c r="M219">
        <v>3</v>
      </c>
      <c r="N219">
        <v>1</v>
      </c>
      <c r="O219">
        <v>1</v>
      </c>
      <c r="P219">
        <v>1</v>
      </c>
      <c r="Q219">
        <v>6</v>
      </c>
      <c r="R219">
        <v>3</v>
      </c>
      <c r="S219">
        <v>5</v>
      </c>
      <c r="T219">
        <v>4</v>
      </c>
      <c r="U219">
        <v>3</v>
      </c>
      <c r="V219">
        <v>4</v>
      </c>
      <c r="W219">
        <v>3</v>
      </c>
      <c r="X219">
        <v>5</v>
      </c>
      <c r="Y219">
        <v>11</v>
      </c>
      <c r="Z219">
        <v>4</v>
      </c>
      <c r="AA219">
        <v>8</v>
      </c>
      <c r="AB219">
        <v>7</v>
      </c>
      <c r="AC219">
        <v>9</v>
      </c>
      <c r="AD219">
        <v>4</v>
      </c>
      <c r="AE219">
        <v>3</v>
      </c>
      <c r="AF219">
        <v>2</v>
      </c>
      <c r="AG219">
        <v>5</v>
      </c>
      <c r="AH219">
        <v>6</v>
      </c>
      <c r="AI219">
        <v>1</v>
      </c>
      <c r="AJ219">
        <v>10</v>
      </c>
      <c r="AK219">
        <v>5</v>
      </c>
      <c r="AL219">
        <f>_xlfn.STDEV.P(Table14[[#This Row],[p1]:[p10]])</f>
        <v>1.2806248474865698</v>
      </c>
    </row>
    <row r="220" spans="1:38" x14ac:dyDescent="0.3">
      <c r="A220">
        <v>45974</v>
      </c>
      <c r="B220">
        <v>0</v>
      </c>
      <c r="C220">
        <v>2005</v>
      </c>
      <c r="D220" s="1">
        <v>45970.970185185186</v>
      </c>
      <c r="E220" t="s">
        <v>98</v>
      </c>
      <c r="F220" s="110">
        <v>3</v>
      </c>
      <c r="G220">
        <v>2</v>
      </c>
      <c r="H220">
        <v>5</v>
      </c>
      <c r="I220">
        <v>1</v>
      </c>
      <c r="J220">
        <v>5</v>
      </c>
      <c r="K220">
        <v>3</v>
      </c>
      <c r="L220">
        <v>4</v>
      </c>
      <c r="M220">
        <v>3</v>
      </c>
      <c r="N220">
        <v>5</v>
      </c>
      <c r="O220">
        <v>1</v>
      </c>
      <c r="P220">
        <v>2</v>
      </c>
      <c r="Q220">
        <v>4</v>
      </c>
      <c r="R220">
        <v>6</v>
      </c>
      <c r="S220">
        <v>5</v>
      </c>
      <c r="T220">
        <v>4</v>
      </c>
      <c r="U220">
        <v>4</v>
      </c>
      <c r="V220">
        <v>4</v>
      </c>
      <c r="W220">
        <v>5</v>
      </c>
      <c r="X220">
        <v>5</v>
      </c>
      <c r="Y220">
        <v>5</v>
      </c>
      <c r="Z220">
        <v>4</v>
      </c>
      <c r="AA220">
        <v>6</v>
      </c>
      <c r="AB220">
        <v>4</v>
      </c>
      <c r="AC220">
        <v>5</v>
      </c>
      <c r="AD220">
        <v>1</v>
      </c>
      <c r="AE220">
        <v>8</v>
      </c>
      <c r="AF220">
        <v>3</v>
      </c>
      <c r="AG220">
        <v>10</v>
      </c>
      <c r="AH220">
        <v>9</v>
      </c>
      <c r="AI220">
        <v>7</v>
      </c>
      <c r="AJ220">
        <v>2</v>
      </c>
      <c r="AK220">
        <v>28</v>
      </c>
      <c r="AL220">
        <f>_xlfn.STDEV.P(Table14[[#This Row],[p1]:[p10]])</f>
        <v>1.5132745950421556</v>
      </c>
    </row>
    <row r="221" spans="1:38" x14ac:dyDescent="0.3">
      <c r="A221">
        <v>45999</v>
      </c>
      <c r="B221">
        <v>0</v>
      </c>
      <c r="C221">
        <v>1974</v>
      </c>
      <c r="D221" s="1">
        <v>45971.461423611108</v>
      </c>
      <c r="E221">
        <v>0</v>
      </c>
      <c r="F221" s="110">
        <v>0</v>
      </c>
      <c r="G221">
        <v>2</v>
      </c>
      <c r="H221">
        <v>2</v>
      </c>
      <c r="I221">
        <v>5</v>
      </c>
      <c r="J221">
        <v>2</v>
      </c>
      <c r="K221">
        <v>4</v>
      </c>
      <c r="L221">
        <v>1</v>
      </c>
      <c r="M221">
        <v>4</v>
      </c>
      <c r="N221">
        <v>4</v>
      </c>
      <c r="O221">
        <v>5</v>
      </c>
      <c r="P221">
        <v>1</v>
      </c>
      <c r="Q221">
        <v>3</v>
      </c>
      <c r="R221">
        <v>7</v>
      </c>
      <c r="S221">
        <v>4</v>
      </c>
      <c r="T221">
        <v>4</v>
      </c>
      <c r="U221">
        <v>4</v>
      </c>
      <c r="V221">
        <v>4</v>
      </c>
      <c r="W221">
        <v>4</v>
      </c>
      <c r="X221">
        <v>5</v>
      </c>
      <c r="Y221">
        <v>4</v>
      </c>
      <c r="Z221">
        <v>7</v>
      </c>
      <c r="AA221">
        <v>6</v>
      </c>
      <c r="AB221">
        <v>1</v>
      </c>
      <c r="AC221">
        <v>4</v>
      </c>
      <c r="AD221">
        <v>7</v>
      </c>
      <c r="AE221">
        <v>2</v>
      </c>
      <c r="AF221">
        <v>5</v>
      </c>
      <c r="AG221">
        <v>8</v>
      </c>
      <c r="AH221">
        <v>3</v>
      </c>
      <c r="AI221">
        <v>9</v>
      </c>
      <c r="AJ221">
        <v>10</v>
      </c>
      <c r="AK221">
        <v>74</v>
      </c>
      <c r="AL221">
        <f>_xlfn.STDEV.P(Table14[[#This Row],[p1]:[p10]])</f>
        <v>1.4832396974191326</v>
      </c>
    </row>
    <row r="222" spans="1:38" x14ac:dyDescent="0.3">
      <c r="A222">
        <v>46000</v>
      </c>
      <c r="B222">
        <v>0</v>
      </c>
      <c r="C222">
        <v>1987</v>
      </c>
      <c r="D222" s="1">
        <v>45971.373020833336</v>
      </c>
      <c r="E222" t="s">
        <v>32</v>
      </c>
      <c r="F222" s="110">
        <v>2</v>
      </c>
      <c r="G222">
        <v>5</v>
      </c>
      <c r="H222">
        <v>4</v>
      </c>
      <c r="I222">
        <v>4</v>
      </c>
      <c r="J222">
        <v>5</v>
      </c>
      <c r="K222">
        <v>4</v>
      </c>
      <c r="L222">
        <v>1</v>
      </c>
      <c r="M222">
        <v>4</v>
      </c>
      <c r="N222">
        <v>4</v>
      </c>
      <c r="O222">
        <v>4</v>
      </c>
      <c r="P222">
        <v>1</v>
      </c>
      <c r="Q222">
        <v>226</v>
      </c>
      <c r="R222">
        <v>4</v>
      </c>
      <c r="S222">
        <v>7</v>
      </c>
      <c r="T222">
        <v>3</v>
      </c>
      <c r="U222">
        <v>3</v>
      </c>
      <c r="V222">
        <v>4</v>
      </c>
      <c r="W222">
        <v>2</v>
      </c>
      <c r="X222">
        <v>3</v>
      </c>
      <c r="Y222">
        <v>3</v>
      </c>
      <c r="Z222">
        <v>4</v>
      </c>
      <c r="AA222">
        <v>1</v>
      </c>
      <c r="AB222">
        <v>8</v>
      </c>
      <c r="AC222">
        <v>9</v>
      </c>
      <c r="AD222">
        <v>2</v>
      </c>
      <c r="AE222">
        <v>3</v>
      </c>
      <c r="AF222">
        <v>6</v>
      </c>
      <c r="AG222">
        <v>10</v>
      </c>
      <c r="AH222">
        <v>7</v>
      </c>
      <c r="AI222">
        <v>4</v>
      </c>
      <c r="AJ222">
        <v>5</v>
      </c>
      <c r="AK222">
        <v>80</v>
      </c>
      <c r="AL222">
        <f>_xlfn.STDEV.P(Table14[[#This Row],[p1]:[p10]])</f>
        <v>1.3564659966250536</v>
      </c>
    </row>
    <row r="223" spans="1:38" x14ac:dyDescent="0.3">
      <c r="A223">
        <v>46006</v>
      </c>
      <c r="B223">
        <v>1</v>
      </c>
      <c r="C223">
        <v>2002</v>
      </c>
      <c r="D223" s="1">
        <v>45971.416203703702</v>
      </c>
      <c r="E223" t="s">
        <v>34</v>
      </c>
      <c r="F223" s="110">
        <v>1</v>
      </c>
      <c r="G223">
        <v>5</v>
      </c>
      <c r="H223">
        <v>2</v>
      </c>
      <c r="I223">
        <v>4</v>
      </c>
      <c r="J223">
        <v>4</v>
      </c>
      <c r="K223">
        <v>5</v>
      </c>
      <c r="L223">
        <v>1</v>
      </c>
      <c r="M223">
        <v>4</v>
      </c>
      <c r="N223">
        <v>1</v>
      </c>
      <c r="O223">
        <v>5</v>
      </c>
      <c r="P223">
        <v>4</v>
      </c>
      <c r="Q223">
        <v>6</v>
      </c>
      <c r="R223">
        <v>6</v>
      </c>
      <c r="S223">
        <v>4</v>
      </c>
      <c r="T223">
        <v>7</v>
      </c>
      <c r="U223">
        <v>4</v>
      </c>
      <c r="V223">
        <v>5</v>
      </c>
      <c r="W223">
        <v>5</v>
      </c>
      <c r="X223">
        <v>5</v>
      </c>
      <c r="Y223">
        <v>3</v>
      </c>
      <c r="Z223">
        <v>5</v>
      </c>
      <c r="AA223">
        <v>1</v>
      </c>
      <c r="AB223">
        <v>5</v>
      </c>
      <c r="AC223">
        <v>7</v>
      </c>
      <c r="AD223">
        <v>6</v>
      </c>
      <c r="AE223">
        <v>3</v>
      </c>
      <c r="AF223">
        <v>2</v>
      </c>
      <c r="AG223">
        <v>9</v>
      </c>
      <c r="AH223">
        <v>8</v>
      </c>
      <c r="AI223">
        <v>4</v>
      </c>
      <c r="AJ223">
        <v>10</v>
      </c>
      <c r="AK223">
        <v>42</v>
      </c>
      <c r="AL223">
        <f>_xlfn.STDEV.P(Table14[[#This Row],[p1]:[p10]])</f>
        <v>1.5</v>
      </c>
    </row>
    <row r="224" spans="1:38" x14ac:dyDescent="0.3">
      <c r="A224">
        <v>46101</v>
      </c>
      <c r="B224">
        <v>0</v>
      </c>
      <c r="C224">
        <v>2004</v>
      </c>
      <c r="D224" s="1">
        <v>45971.684999999998</v>
      </c>
      <c r="E224" t="s">
        <v>70</v>
      </c>
      <c r="F224" s="110">
        <f>(3+5)/2</f>
        <v>4</v>
      </c>
      <c r="G224">
        <v>2</v>
      </c>
      <c r="H224">
        <v>5</v>
      </c>
      <c r="I224">
        <v>4</v>
      </c>
      <c r="J224">
        <v>4</v>
      </c>
      <c r="K224">
        <v>5</v>
      </c>
      <c r="L224">
        <v>5</v>
      </c>
      <c r="M224">
        <v>4</v>
      </c>
      <c r="N224">
        <v>5</v>
      </c>
      <c r="O224">
        <v>4</v>
      </c>
      <c r="P224">
        <v>5</v>
      </c>
      <c r="Q224">
        <v>10</v>
      </c>
      <c r="R224">
        <v>8</v>
      </c>
      <c r="S224">
        <v>8</v>
      </c>
      <c r="T224">
        <v>6</v>
      </c>
      <c r="U224">
        <v>7</v>
      </c>
      <c r="V224">
        <v>7</v>
      </c>
      <c r="W224">
        <v>6</v>
      </c>
      <c r="X224">
        <v>9</v>
      </c>
      <c r="Y224">
        <v>21</v>
      </c>
      <c r="Z224">
        <v>5</v>
      </c>
      <c r="AA224">
        <v>2</v>
      </c>
      <c r="AB224">
        <v>7</v>
      </c>
      <c r="AC224">
        <v>9</v>
      </c>
      <c r="AD224">
        <v>6</v>
      </c>
      <c r="AE224">
        <v>5</v>
      </c>
      <c r="AF224">
        <v>8</v>
      </c>
      <c r="AG224">
        <v>4</v>
      </c>
      <c r="AH224">
        <v>10</v>
      </c>
      <c r="AI224">
        <v>1</v>
      </c>
      <c r="AJ224">
        <v>3</v>
      </c>
      <c r="AK224">
        <v>45</v>
      </c>
      <c r="AL224">
        <f>_xlfn.STDEV.P(Table14[[#This Row],[p1]:[p10]])</f>
        <v>0.9</v>
      </c>
    </row>
    <row r="225" spans="1:38" x14ac:dyDescent="0.3">
      <c r="A225">
        <v>46131</v>
      </c>
      <c r="B225">
        <v>0</v>
      </c>
      <c r="C225">
        <v>1989</v>
      </c>
      <c r="D225" s="1">
        <v>45971.934942129628</v>
      </c>
      <c r="E225">
        <v>2</v>
      </c>
      <c r="F225" s="110">
        <v>2</v>
      </c>
      <c r="G225">
        <v>1</v>
      </c>
      <c r="H225">
        <v>2</v>
      </c>
      <c r="I225">
        <v>1</v>
      </c>
      <c r="J225">
        <v>4</v>
      </c>
      <c r="K225">
        <v>4</v>
      </c>
      <c r="L225">
        <v>1</v>
      </c>
      <c r="M225">
        <v>4</v>
      </c>
      <c r="N225">
        <v>2</v>
      </c>
      <c r="O225">
        <v>1</v>
      </c>
      <c r="P225">
        <v>3</v>
      </c>
      <c r="Q225">
        <v>6</v>
      </c>
      <c r="R225">
        <v>9</v>
      </c>
      <c r="S225">
        <v>6</v>
      </c>
      <c r="T225">
        <v>6</v>
      </c>
      <c r="U225">
        <v>5</v>
      </c>
      <c r="V225">
        <v>4</v>
      </c>
      <c r="W225">
        <v>4</v>
      </c>
      <c r="X225">
        <v>4</v>
      </c>
      <c r="Y225">
        <v>3</v>
      </c>
      <c r="Z225">
        <v>5</v>
      </c>
      <c r="AA225">
        <v>10</v>
      </c>
      <c r="AB225">
        <v>8</v>
      </c>
      <c r="AC225">
        <v>4</v>
      </c>
      <c r="AD225">
        <v>1</v>
      </c>
      <c r="AE225">
        <v>5</v>
      </c>
      <c r="AF225">
        <v>7</v>
      </c>
      <c r="AG225">
        <v>3</v>
      </c>
      <c r="AH225">
        <v>2</v>
      </c>
      <c r="AI225">
        <v>9</v>
      </c>
      <c r="AJ225">
        <v>6</v>
      </c>
      <c r="AK225">
        <v>49</v>
      </c>
      <c r="AL225">
        <f>_xlfn.STDEV.P(Table14[[#This Row],[p1]:[p10]])</f>
        <v>1.2688577540449522</v>
      </c>
    </row>
    <row r="226" spans="1:38" x14ac:dyDescent="0.3">
      <c r="A226">
        <v>46220</v>
      </c>
      <c r="B226">
        <v>0</v>
      </c>
      <c r="C226">
        <v>2001</v>
      </c>
      <c r="D226" s="1">
        <v>45973.578680555554</v>
      </c>
      <c r="E226" t="s">
        <v>55</v>
      </c>
      <c r="F226" s="110">
        <v>2</v>
      </c>
      <c r="G226">
        <v>3</v>
      </c>
      <c r="H226">
        <v>2</v>
      </c>
      <c r="I226">
        <v>3</v>
      </c>
      <c r="J226">
        <v>4</v>
      </c>
      <c r="K226">
        <v>4</v>
      </c>
      <c r="L226">
        <v>4</v>
      </c>
      <c r="M226">
        <v>4</v>
      </c>
      <c r="N226">
        <v>2</v>
      </c>
      <c r="O226">
        <v>2</v>
      </c>
      <c r="P226">
        <v>3</v>
      </c>
      <c r="Q226">
        <v>7</v>
      </c>
      <c r="R226">
        <v>5</v>
      </c>
      <c r="S226">
        <v>4</v>
      </c>
      <c r="T226">
        <v>26</v>
      </c>
      <c r="U226">
        <v>11</v>
      </c>
      <c r="V226">
        <v>5</v>
      </c>
      <c r="W226">
        <v>4</v>
      </c>
      <c r="X226">
        <v>6</v>
      </c>
      <c r="Y226">
        <v>4</v>
      </c>
      <c r="Z226">
        <v>5</v>
      </c>
      <c r="AA226">
        <v>6</v>
      </c>
      <c r="AB226">
        <v>7</v>
      </c>
      <c r="AC226">
        <v>4</v>
      </c>
      <c r="AD226">
        <v>3</v>
      </c>
      <c r="AE226">
        <v>1</v>
      </c>
      <c r="AF226">
        <v>10</v>
      </c>
      <c r="AG226">
        <v>8</v>
      </c>
      <c r="AH226">
        <v>5</v>
      </c>
      <c r="AI226">
        <v>2</v>
      </c>
      <c r="AJ226">
        <v>9</v>
      </c>
      <c r="AK226">
        <v>62</v>
      </c>
      <c r="AL226">
        <f>_xlfn.STDEV.P(Table14[[#This Row],[p1]:[p10]])</f>
        <v>0.83066238629180744</v>
      </c>
    </row>
    <row r="227" spans="1:38" x14ac:dyDescent="0.3">
      <c r="A227">
        <v>46250</v>
      </c>
      <c r="B227">
        <v>1</v>
      </c>
      <c r="C227">
        <v>2006</v>
      </c>
      <c r="D227" s="1">
        <v>45972.806643518517</v>
      </c>
      <c r="E227" t="s">
        <v>91</v>
      </c>
      <c r="F227" s="110">
        <v>4.5</v>
      </c>
      <c r="G227">
        <v>2</v>
      </c>
      <c r="H227">
        <v>4</v>
      </c>
      <c r="I227">
        <v>1</v>
      </c>
      <c r="J227">
        <v>5</v>
      </c>
      <c r="K227">
        <v>4</v>
      </c>
      <c r="L227">
        <v>4</v>
      </c>
      <c r="M227">
        <v>2</v>
      </c>
      <c r="N227">
        <v>3</v>
      </c>
      <c r="O227">
        <v>2</v>
      </c>
      <c r="P227">
        <v>2</v>
      </c>
      <c r="Q227">
        <v>8</v>
      </c>
      <c r="R227">
        <v>8</v>
      </c>
      <c r="S227">
        <v>9</v>
      </c>
      <c r="T227">
        <v>5</v>
      </c>
      <c r="U227">
        <v>10</v>
      </c>
      <c r="V227">
        <v>7</v>
      </c>
      <c r="W227">
        <v>11</v>
      </c>
      <c r="X227">
        <v>6</v>
      </c>
      <c r="Y227">
        <v>7</v>
      </c>
      <c r="Z227">
        <v>13</v>
      </c>
      <c r="AA227">
        <v>7</v>
      </c>
      <c r="AB227">
        <v>8</v>
      </c>
      <c r="AC227">
        <v>3</v>
      </c>
      <c r="AD227">
        <v>6</v>
      </c>
      <c r="AE227">
        <v>10</v>
      </c>
      <c r="AF227">
        <v>9</v>
      </c>
      <c r="AG227">
        <v>2</v>
      </c>
      <c r="AH227">
        <v>4</v>
      </c>
      <c r="AI227">
        <v>1</v>
      </c>
      <c r="AJ227">
        <v>5</v>
      </c>
      <c r="AK227">
        <v>34</v>
      </c>
      <c r="AL227">
        <f>_xlfn.STDEV.P(Table14[[#This Row],[p1]:[p10]])</f>
        <v>1.2206555615733703</v>
      </c>
    </row>
    <row r="228" spans="1:38" x14ac:dyDescent="0.3">
      <c r="A228">
        <v>46288</v>
      </c>
      <c r="B228">
        <v>0</v>
      </c>
      <c r="C228">
        <v>1989</v>
      </c>
      <c r="D228" s="1">
        <v>45972.926504629628</v>
      </c>
      <c r="E228" t="s">
        <v>71</v>
      </c>
      <c r="F228" s="110">
        <v>1.5</v>
      </c>
      <c r="G228">
        <v>2</v>
      </c>
      <c r="H228">
        <v>2</v>
      </c>
      <c r="I228">
        <v>3</v>
      </c>
      <c r="J228">
        <v>4</v>
      </c>
      <c r="K228">
        <v>4</v>
      </c>
      <c r="L228">
        <v>2</v>
      </c>
      <c r="M228">
        <v>2</v>
      </c>
      <c r="N228">
        <v>3</v>
      </c>
      <c r="O228">
        <v>2</v>
      </c>
      <c r="P228">
        <v>4</v>
      </c>
      <c r="Q228">
        <v>5</v>
      </c>
      <c r="R228">
        <v>10</v>
      </c>
      <c r="S228">
        <v>5</v>
      </c>
      <c r="T228">
        <v>5</v>
      </c>
      <c r="U228">
        <v>5</v>
      </c>
      <c r="V228">
        <v>6</v>
      </c>
      <c r="W228">
        <v>7</v>
      </c>
      <c r="X228">
        <v>4</v>
      </c>
      <c r="Y228">
        <v>7</v>
      </c>
      <c r="Z228">
        <v>21</v>
      </c>
      <c r="AA228">
        <v>5</v>
      </c>
      <c r="AB228">
        <v>10</v>
      </c>
      <c r="AC228">
        <v>4</v>
      </c>
      <c r="AD228">
        <v>2</v>
      </c>
      <c r="AE228">
        <v>7</v>
      </c>
      <c r="AF228">
        <v>3</v>
      </c>
      <c r="AG228">
        <v>8</v>
      </c>
      <c r="AH228">
        <v>9</v>
      </c>
      <c r="AI228">
        <v>6</v>
      </c>
      <c r="AJ228">
        <v>1</v>
      </c>
      <c r="AK228">
        <v>53</v>
      </c>
      <c r="AL228">
        <f>_xlfn.STDEV.P(Table14[[#This Row],[p1]:[p10]])</f>
        <v>0.87177978870813466</v>
      </c>
    </row>
    <row r="229" spans="1:38" x14ac:dyDescent="0.3">
      <c r="A229">
        <v>46320</v>
      </c>
      <c r="B229">
        <v>1</v>
      </c>
      <c r="C229">
        <v>2004</v>
      </c>
      <c r="D229" s="1">
        <v>45972.950995370367</v>
      </c>
      <c r="E229">
        <v>1.5</v>
      </c>
      <c r="F229" s="110">
        <v>1.5</v>
      </c>
      <c r="G229">
        <v>2</v>
      </c>
      <c r="H229">
        <v>5</v>
      </c>
      <c r="I229">
        <v>2</v>
      </c>
      <c r="J229">
        <v>3</v>
      </c>
      <c r="K229">
        <v>1</v>
      </c>
      <c r="L229">
        <v>2</v>
      </c>
      <c r="M229">
        <v>3</v>
      </c>
      <c r="N229">
        <v>5</v>
      </c>
      <c r="O229">
        <v>1</v>
      </c>
      <c r="P229">
        <v>1</v>
      </c>
      <c r="Q229">
        <v>4</v>
      </c>
      <c r="R229">
        <v>11</v>
      </c>
      <c r="S229">
        <v>3</v>
      </c>
      <c r="T229">
        <v>4</v>
      </c>
      <c r="U229">
        <v>3</v>
      </c>
      <c r="V229">
        <v>9</v>
      </c>
      <c r="W229">
        <v>4</v>
      </c>
      <c r="X229">
        <v>4</v>
      </c>
      <c r="Y229">
        <v>5</v>
      </c>
      <c r="Z229">
        <v>8</v>
      </c>
      <c r="AA229">
        <v>7</v>
      </c>
      <c r="AB229">
        <v>3</v>
      </c>
      <c r="AC229">
        <v>5</v>
      </c>
      <c r="AD229">
        <v>9</v>
      </c>
      <c r="AE229">
        <v>10</v>
      </c>
      <c r="AF229">
        <v>1</v>
      </c>
      <c r="AG229">
        <v>6</v>
      </c>
      <c r="AH229">
        <v>4</v>
      </c>
      <c r="AI229">
        <v>8</v>
      </c>
      <c r="AJ229">
        <v>2</v>
      </c>
      <c r="AK229">
        <v>66</v>
      </c>
      <c r="AL229">
        <f>_xlfn.STDEV.P(Table14[[#This Row],[p1]:[p10]])</f>
        <v>1.4317821063276353</v>
      </c>
    </row>
    <row r="230" spans="1:38" x14ac:dyDescent="0.3">
      <c r="A230">
        <v>46330</v>
      </c>
      <c r="B230">
        <v>0</v>
      </c>
      <c r="C230">
        <v>2007</v>
      </c>
      <c r="D230" s="1">
        <v>45972.955509259256</v>
      </c>
      <c r="E230" t="s">
        <v>96</v>
      </c>
      <c r="F230" s="110">
        <v>4.5</v>
      </c>
      <c r="G230">
        <v>2</v>
      </c>
      <c r="H230">
        <v>4</v>
      </c>
      <c r="I230">
        <v>1</v>
      </c>
      <c r="J230">
        <v>4</v>
      </c>
      <c r="K230">
        <v>2</v>
      </c>
      <c r="L230">
        <v>2</v>
      </c>
      <c r="M230">
        <v>3</v>
      </c>
      <c r="N230">
        <v>3</v>
      </c>
      <c r="O230">
        <v>1</v>
      </c>
      <c r="P230">
        <v>4</v>
      </c>
      <c r="Q230">
        <v>7</v>
      </c>
      <c r="R230">
        <v>6</v>
      </c>
      <c r="S230">
        <v>9</v>
      </c>
      <c r="T230">
        <v>4</v>
      </c>
      <c r="U230">
        <v>19</v>
      </c>
      <c r="V230">
        <v>13</v>
      </c>
      <c r="W230">
        <v>15</v>
      </c>
      <c r="X230">
        <v>23</v>
      </c>
      <c r="Y230">
        <v>4</v>
      </c>
      <c r="Z230">
        <v>6</v>
      </c>
      <c r="AA230">
        <v>8</v>
      </c>
      <c r="AB230">
        <v>10</v>
      </c>
      <c r="AC230">
        <v>4</v>
      </c>
      <c r="AD230">
        <v>2</v>
      </c>
      <c r="AE230">
        <v>3</v>
      </c>
      <c r="AF230">
        <v>9</v>
      </c>
      <c r="AG230">
        <v>6</v>
      </c>
      <c r="AH230">
        <v>1</v>
      </c>
      <c r="AI230">
        <v>5</v>
      </c>
      <c r="AJ230">
        <v>7</v>
      </c>
      <c r="AK230">
        <v>30</v>
      </c>
      <c r="AL230">
        <f>_xlfn.STDEV.P(Table14[[#This Row],[p1]:[p10]])</f>
        <v>1.1135528725660044</v>
      </c>
    </row>
    <row r="231" spans="1:38" x14ac:dyDescent="0.3">
      <c r="A231">
        <v>46337</v>
      </c>
      <c r="B231">
        <v>0</v>
      </c>
      <c r="C231">
        <v>2006</v>
      </c>
      <c r="D231" s="1">
        <v>45972.953043981484</v>
      </c>
      <c r="E231" t="s">
        <v>36</v>
      </c>
      <c r="F231" s="110">
        <v>6</v>
      </c>
      <c r="G231">
        <v>4</v>
      </c>
      <c r="H231">
        <v>5</v>
      </c>
      <c r="I231">
        <v>2</v>
      </c>
      <c r="J231">
        <v>5</v>
      </c>
      <c r="K231">
        <v>5</v>
      </c>
      <c r="L231">
        <v>2</v>
      </c>
      <c r="M231">
        <v>5</v>
      </c>
      <c r="N231">
        <v>5</v>
      </c>
      <c r="O231">
        <v>2</v>
      </c>
      <c r="P231">
        <v>4</v>
      </c>
      <c r="Q231">
        <v>8</v>
      </c>
      <c r="R231">
        <v>3</v>
      </c>
      <c r="S231">
        <v>16</v>
      </c>
      <c r="T231">
        <v>3</v>
      </c>
      <c r="U231">
        <v>3</v>
      </c>
      <c r="V231">
        <v>6</v>
      </c>
      <c r="W231">
        <v>4</v>
      </c>
      <c r="X231">
        <v>5</v>
      </c>
      <c r="Y231">
        <v>3</v>
      </c>
      <c r="Z231">
        <v>5</v>
      </c>
      <c r="AA231">
        <v>9</v>
      </c>
      <c r="AB231">
        <v>6</v>
      </c>
      <c r="AC231">
        <v>1</v>
      </c>
      <c r="AD231">
        <v>4</v>
      </c>
      <c r="AE231">
        <v>8</v>
      </c>
      <c r="AF231">
        <v>5</v>
      </c>
      <c r="AG231">
        <v>7</v>
      </c>
      <c r="AH231">
        <v>2</v>
      </c>
      <c r="AI231">
        <v>3</v>
      </c>
      <c r="AJ231">
        <v>10</v>
      </c>
      <c r="AK231">
        <v>73</v>
      </c>
      <c r="AL231">
        <f>_xlfn.STDEV.P(Table14[[#This Row],[p1]:[p10]])</f>
        <v>1.3</v>
      </c>
    </row>
    <row r="232" spans="1:38" x14ac:dyDescent="0.3">
      <c r="A232">
        <v>46355</v>
      </c>
      <c r="B232">
        <v>1</v>
      </c>
      <c r="C232">
        <v>2006</v>
      </c>
      <c r="D232" s="1">
        <v>45972.954236111109</v>
      </c>
      <c r="E232">
        <v>4</v>
      </c>
      <c r="F232" s="110">
        <v>4</v>
      </c>
      <c r="G232">
        <v>1</v>
      </c>
      <c r="H232">
        <v>5</v>
      </c>
      <c r="I232">
        <v>2</v>
      </c>
      <c r="J232">
        <v>5</v>
      </c>
      <c r="K232">
        <v>4</v>
      </c>
      <c r="L232">
        <v>4</v>
      </c>
      <c r="M232">
        <v>2</v>
      </c>
      <c r="N232">
        <v>5</v>
      </c>
      <c r="O232">
        <v>2</v>
      </c>
      <c r="P232">
        <v>4</v>
      </c>
      <c r="Q232">
        <v>5</v>
      </c>
      <c r="R232">
        <v>14</v>
      </c>
      <c r="S232">
        <v>4</v>
      </c>
      <c r="T232">
        <v>4</v>
      </c>
      <c r="U232">
        <v>4</v>
      </c>
      <c r="V232">
        <v>4</v>
      </c>
      <c r="W232">
        <v>4</v>
      </c>
      <c r="X232">
        <v>6</v>
      </c>
      <c r="Y232">
        <v>6</v>
      </c>
      <c r="Z232">
        <v>10</v>
      </c>
      <c r="AA232">
        <v>2</v>
      </c>
      <c r="AB232">
        <v>5</v>
      </c>
      <c r="AC232">
        <v>8</v>
      </c>
      <c r="AD232">
        <v>3</v>
      </c>
      <c r="AE232">
        <v>6</v>
      </c>
      <c r="AF232">
        <v>10</v>
      </c>
      <c r="AG232">
        <v>9</v>
      </c>
      <c r="AH232">
        <v>4</v>
      </c>
      <c r="AI232">
        <v>7</v>
      </c>
      <c r="AJ232">
        <v>1</v>
      </c>
      <c r="AK232">
        <v>9</v>
      </c>
      <c r="AL232">
        <f>_xlfn.STDEV.P(Table14[[#This Row],[p1]:[p10]])</f>
        <v>1.42828568570857</v>
      </c>
    </row>
    <row r="233" spans="1:38" x14ac:dyDescent="0.3">
      <c r="A233">
        <v>46362</v>
      </c>
      <c r="B233">
        <v>1</v>
      </c>
      <c r="C233">
        <v>2005</v>
      </c>
      <c r="D233" s="1">
        <v>45972.950011574074</v>
      </c>
      <c r="E233" t="s">
        <v>109</v>
      </c>
      <c r="F233" s="110">
        <v>4.5</v>
      </c>
      <c r="G233">
        <v>5</v>
      </c>
      <c r="H233">
        <v>1</v>
      </c>
      <c r="I233">
        <v>5</v>
      </c>
      <c r="J233">
        <v>3</v>
      </c>
      <c r="K233">
        <v>5</v>
      </c>
      <c r="L233">
        <v>1</v>
      </c>
      <c r="M233">
        <v>5</v>
      </c>
      <c r="N233">
        <v>3</v>
      </c>
      <c r="O233">
        <v>5</v>
      </c>
      <c r="P233">
        <v>1</v>
      </c>
      <c r="Q233">
        <v>5</v>
      </c>
      <c r="R233">
        <v>7</v>
      </c>
      <c r="S233">
        <v>4</v>
      </c>
      <c r="T233">
        <v>13</v>
      </c>
      <c r="U233">
        <v>3</v>
      </c>
      <c r="V233">
        <v>6</v>
      </c>
      <c r="W233">
        <v>6</v>
      </c>
      <c r="X233">
        <v>6</v>
      </c>
      <c r="Y233">
        <v>31</v>
      </c>
      <c r="Z233">
        <v>5</v>
      </c>
      <c r="AA233">
        <v>4</v>
      </c>
      <c r="AB233">
        <v>7</v>
      </c>
      <c r="AC233">
        <v>5</v>
      </c>
      <c r="AD233">
        <v>10</v>
      </c>
      <c r="AE233">
        <v>8</v>
      </c>
      <c r="AF233">
        <v>9</v>
      </c>
      <c r="AG233">
        <v>2</v>
      </c>
      <c r="AH233">
        <v>3</v>
      </c>
      <c r="AI233">
        <v>1</v>
      </c>
      <c r="AJ233">
        <v>6</v>
      </c>
      <c r="AK233">
        <v>5</v>
      </c>
      <c r="AL233">
        <f>_xlfn.STDEV.P(Table14[[#This Row],[p1]:[p10]])</f>
        <v>1.7435595774162693</v>
      </c>
    </row>
    <row r="234" spans="1:38" x14ac:dyDescent="0.3">
      <c r="A234">
        <v>46385</v>
      </c>
      <c r="B234">
        <v>0</v>
      </c>
      <c r="C234">
        <v>1999</v>
      </c>
      <c r="D234" s="1">
        <v>45972.955069444448</v>
      </c>
      <c r="E234">
        <v>4</v>
      </c>
      <c r="F234" s="110">
        <v>4</v>
      </c>
      <c r="G234">
        <v>4</v>
      </c>
      <c r="H234">
        <v>1</v>
      </c>
      <c r="I234">
        <v>3</v>
      </c>
      <c r="J234">
        <v>2</v>
      </c>
      <c r="K234">
        <v>5</v>
      </c>
      <c r="L234">
        <v>1</v>
      </c>
      <c r="M234">
        <v>4</v>
      </c>
      <c r="N234">
        <v>4</v>
      </c>
      <c r="O234">
        <v>4</v>
      </c>
      <c r="P234">
        <v>5</v>
      </c>
      <c r="Q234">
        <v>7</v>
      </c>
      <c r="R234">
        <v>15</v>
      </c>
      <c r="S234">
        <v>17</v>
      </c>
      <c r="T234">
        <v>6</v>
      </c>
      <c r="U234">
        <v>4</v>
      </c>
      <c r="V234">
        <v>4</v>
      </c>
      <c r="W234">
        <v>8</v>
      </c>
      <c r="X234">
        <v>8</v>
      </c>
      <c r="Y234">
        <v>5</v>
      </c>
      <c r="Z234">
        <v>8</v>
      </c>
      <c r="AA234">
        <v>2</v>
      </c>
      <c r="AB234">
        <v>9</v>
      </c>
      <c r="AC234">
        <v>3</v>
      </c>
      <c r="AD234">
        <v>8</v>
      </c>
      <c r="AE234">
        <v>6</v>
      </c>
      <c r="AF234">
        <v>10</v>
      </c>
      <c r="AG234">
        <v>7</v>
      </c>
      <c r="AH234">
        <v>5</v>
      </c>
      <c r="AI234">
        <v>1</v>
      </c>
      <c r="AJ234">
        <v>4</v>
      </c>
      <c r="AK234">
        <v>63</v>
      </c>
      <c r="AL234">
        <f>_xlfn.STDEV.P(Table14[[#This Row],[p1]:[p10]])</f>
        <v>1.4177446878757824</v>
      </c>
    </row>
    <row r="235" spans="1:38" x14ac:dyDescent="0.3">
      <c r="A235">
        <v>46394</v>
      </c>
      <c r="B235">
        <v>0</v>
      </c>
      <c r="C235">
        <v>2007</v>
      </c>
      <c r="D235" s="1">
        <v>45972.964074074072</v>
      </c>
      <c r="E235">
        <v>8</v>
      </c>
      <c r="F235" s="110">
        <v>8</v>
      </c>
      <c r="G235">
        <v>1</v>
      </c>
      <c r="H235">
        <v>4</v>
      </c>
      <c r="I235">
        <v>2</v>
      </c>
      <c r="J235">
        <v>5</v>
      </c>
      <c r="K235">
        <v>4</v>
      </c>
      <c r="L235">
        <v>5</v>
      </c>
      <c r="M235">
        <v>3</v>
      </c>
      <c r="N235">
        <v>4</v>
      </c>
      <c r="O235">
        <v>2</v>
      </c>
      <c r="P235">
        <v>4</v>
      </c>
      <c r="Q235">
        <v>11</v>
      </c>
      <c r="R235">
        <v>14</v>
      </c>
      <c r="S235">
        <v>6</v>
      </c>
      <c r="T235">
        <v>4</v>
      </c>
      <c r="U235">
        <v>4</v>
      </c>
      <c r="V235">
        <v>5</v>
      </c>
      <c r="W235">
        <v>14</v>
      </c>
      <c r="X235">
        <v>12</v>
      </c>
      <c r="Y235">
        <v>8</v>
      </c>
      <c r="Z235">
        <v>6</v>
      </c>
      <c r="AA235">
        <v>5</v>
      </c>
      <c r="AB235">
        <v>10</v>
      </c>
      <c r="AC235">
        <v>7</v>
      </c>
      <c r="AD235">
        <v>6</v>
      </c>
      <c r="AE235">
        <v>3</v>
      </c>
      <c r="AF235">
        <v>2</v>
      </c>
      <c r="AG235">
        <v>1</v>
      </c>
      <c r="AH235">
        <v>9</v>
      </c>
      <c r="AI235">
        <v>4</v>
      </c>
      <c r="AJ235">
        <v>8</v>
      </c>
      <c r="AK235">
        <v>26</v>
      </c>
      <c r="AL235">
        <f>_xlfn.STDEV.P(Table14[[#This Row],[p1]:[p10]])</f>
        <v>1.2806248474865698</v>
      </c>
    </row>
    <row r="236" spans="1:38" x14ac:dyDescent="0.3">
      <c r="A236">
        <v>46397</v>
      </c>
      <c r="B236">
        <v>0</v>
      </c>
      <c r="C236">
        <v>2006</v>
      </c>
      <c r="D236" s="1">
        <v>45972.946504629632</v>
      </c>
      <c r="E236" t="s">
        <v>28</v>
      </c>
      <c r="F236" s="110"/>
      <c r="G236">
        <v>2</v>
      </c>
      <c r="H236">
        <v>1</v>
      </c>
      <c r="I236">
        <v>1</v>
      </c>
      <c r="J236">
        <v>4</v>
      </c>
      <c r="K236">
        <v>5</v>
      </c>
      <c r="L236">
        <v>3</v>
      </c>
      <c r="M236">
        <v>3</v>
      </c>
      <c r="N236">
        <v>2</v>
      </c>
      <c r="O236">
        <v>2</v>
      </c>
      <c r="P236">
        <v>2</v>
      </c>
      <c r="Q236">
        <v>5</v>
      </c>
      <c r="R236">
        <v>9</v>
      </c>
      <c r="S236">
        <v>5</v>
      </c>
      <c r="T236">
        <v>4</v>
      </c>
      <c r="U236">
        <v>4</v>
      </c>
      <c r="V236">
        <v>4</v>
      </c>
      <c r="W236">
        <v>6</v>
      </c>
      <c r="X236">
        <v>7</v>
      </c>
      <c r="Y236">
        <v>4</v>
      </c>
      <c r="Z236">
        <v>7</v>
      </c>
      <c r="AA236">
        <v>1</v>
      </c>
      <c r="AB236">
        <v>10</v>
      </c>
      <c r="AC236">
        <v>5</v>
      </c>
      <c r="AD236">
        <v>2</v>
      </c>
      <c r="AE236">
        <v>7</v>
      </c>
      <c r="AF236">
        <v>3</v>
      </c>
      <c r="AG236">
        <v>8</v>
      </c>
      <c r="AH236">
        <v>4</v>
      </c>
      <c r="AI236">
        <v>6</v>
      </c>
      <c r="AJ236">
        <v>9</v>
      </c>
      <c r="AK236">
        <v>55</v>
      </c>
      <c r="AL236">
        <f>_xlfn.STDEV.P(Table14[[#This Row],[p1]:[p10]])</f>
        <v>1.2041594578792296</v>
      </c>
    </row>
    <row r="237" spans="1:38" x14ac:dyDescent="0.3">
      <c r="A237">
        <v>46416</v>
      </c>
      <c r="B237">
        <v>0</v>
      </c>
      <c r="C237">
        <v>2003</v>
      </c>
      <c r="D237" s="1">
        <v>45972.952372685184</v>
      </c>
      <c r="E237" t="s">
        <v>78</v>
      </c>
      <c r="F237" s="110">
        <v>7</v>
      </c>
      <c r="G237">
        <v>2</v>
      </c>
      <c r="H237">
        <v>4</v>
      </c>
      <c r="I237">
        <v>2</v>
      </c>
      <c r="J237">
        <v>5</v>
      </c>
      <c r="K237">
        <v>4</v>
      </c>
      <c r="L237">
        <v>2</v>
      </c>
      <c r="M237">
        <v>4</v>
      </c>
      <c r="N237">
        <v>4</v>
      </c>
      <c r="O237">
        <v>4</v>
      </c>
      <c r="P237">
        <v>4</v>
      </c>
      <c r="Q237">
        <v>12</v>
      </c>
      <c r="R237">
        <v>7</v>
      </c>
      <c r="S237">
        <v>10</v>
      </c>
      <c r="T237">
        <v>6</v>
      </c>
      <c r="U237">
        <v>5</v>
      </c>
      <c r="V237">
        <v>5</v>
      </c>
      <c r="W237">
        <v>19</v>
      </c>
      <c r="X237">
        <v>14</v>
      </c>
      <c r="Y237">
        <v>11</v>
      </c>
      <c r="Z237">
        <v>22</v>
      </c>
      <c r="AA237">
        <v>8</v>
      </c>
      <c r="AB237">
        <v>7</v>
      </c>
      <c r="AC237">
        <v>2</v>
      </c>
      <c r="AD237">
        <v>5</v>
      </c>
      <c r="AE237">
        <v>4</v>
      </c>
      <c r="AF237">
        <v>3</v>
      </c>
      <c r="AG237">
        <v>6</v>
      </c>
      <c r="AH237">
        <v>10</v>
      </c>
      <c r="AI237">
        <v>9</v>
      </c>
      <c r="AJ237">
        <v>1</v>
      </c>
      <c r="AK237">
        <v>50</v>
      </c>
      <c r="AL237">
        <f>_xlfn.STDEV.P(Table14[[#This Row],[p1]:[p10]])</f>
        <v>1.0246950765959599</v>
      </c>
    </row>
    <row r="238" spans="1:38" x14ac:dyDescent="0.3">
      <c r="A238">
        <v>46423</v>
      </c>
      <c r="B238">
        <v>1</v>
      </c>
      <c r="C238">
        <v>2001</v>
      </c>
      <c r="D238" s="1">
        <v>45972.976273148146</v>
      </c>
      <c r="E238" t="s">
        <v>47</v>
      </c>
      <c r="F238" s="110">
        <v>1.5</v>
      </c>
      <c r="G238">
        <v>3</v>
      </c>
      <c r="H238">
        <v>4</v>
      </c>
      <c r="I238">
        <v>2</v>
      </c>
      <c r="J238">
        <v>5</v>
      </c>
      <c r="K238">
        <v>4</v>
      </c>
      <c r="L238">
        <v>3</v>
      </c>
      <c r="M238">
        <v>4</v>
      </c>
      <c r="N238">
        <v>3</v>
      </c>
      <c r="O238">
        <v>4</v>
      </c>
      <c r="P238">
        <v>1</v>
      </c>
      <c r="Q238">
        <v>4</v>
      </c>
      <c r="R238">
        <v>13</v>
      </c>
      <c r="S238">
        <v>9</v>
      </c>
      <c r="T238">
        <v>8</v>
      </c>
      <c r="U238">
        <v>3</v>
      </c>
      <c r="V238">
        <v>6</v>
      </c>
      <c r="W238">
        <v>3</v>
      </c>
      <c r="X238">
        <v>5</v>
      </c>
      <c r="Y238">
        <v>4</v>
      </c>
      <c r="Z238">
        <v>5</v>
      </c>
      <c r="AA238">
        <v>7</v>
      </c>
      <c r="AB238">
        <v>1</v>
      </c>
      <c r="AC238">
        <v>8</v>
      </c>
      <c r="AD238">
        <v>2</v>
      </c>
      <c r="AE238">
        <v>6</v>
      </c>
      <c r="AF238">
        <v>4</v>
      </c>
      <c r="AG238">
        <v>10</v>
      </c>
      <c r="AH238">
        <v>3</v>
      </c>
      <c r="AI238">
        <v>5</v>
      </c>
      <c r="AJ238">
        <v>9</v>
      </c>
      <c r="AK238">
        <v>66</v>
      </c>
      <c r="AL238">
        <f>_xlfn.STDEV.P(Table14[[#This Row],[p1]:[p10]])</f>
        <v>1.1000000000000001</v>
      </c>
    </row>
    <row r="239" spans="1:38" x14ac:dyDescent="0.3">
      <c r="A239">
        <v>46473</v>
      </c>
      <c r="B239">
        <v>0</v>
      </c>
      <c r="C239">
        <v>1997</v>
      </c>
      <c r="D239" s="1">
        <v>45973.519745370373</v>
      </c>
      <c r="E239">
        <v>3</v>
      </c>
      <c r="F239" s="110">
        <v>3</v>
      </c>
      <c r="G239">
        <v>3</v>
      </c>
      <c r="H239">
        <v>5</v>
      </c>
      <c r="I239">
        <v>2</v>
      </c>
      <c r="J239">
        <v>5</v>
      </c>
      <c r="K239">
        <v>4</v>
      </c>
      <c r="L239">
        <v>5</v>
      </c>
      <c r="M239">
        <v>2</v>
      </c>
      <c r="N239">
        <v>4</v>
      </c>
      <c r="O239">
        <v>2</v>
      </c>
      <c r="P239">
        <v>2</v>
      </c>
      <c r="Q239">
        <v>3</v>
      </c>
      <c r="R239">
        <v>2</v>
      </c>
      <c r="S239">
        <v>2</v>
      </c>
      <c r="T239">
        <v>2</v>
      </c>
      <c r="U239">
        <v>2</v>
      </c>
      <c r="V239">
        <v>2</v>
      </c>
      <c r="W239">
        <v>4</v>
      </c>
      <c r="X239">
        <v>2</v>
      </c>
      <c r="Y239">
        <v>2</v>
      </c>
      <c r="Z239">
        <v>3</v>
      </c>
      <c r="AA239">
        <v>2</v>
      </c>
      <c r="AB239">
        <v>6</v>
      </c>
      <c r="AC239">
        <v>7</v>
      </c>
      <c r="AD239">
        <v>9</v>
      </c>
      <c r="AE239">
        <v>10</v>
      </c>
      <c r="AF239">
        <v>3</v>
      </c>
      <c r="AG239">
        <v>1</v>
      </c>
      <c r="AH239">
        <v>4</v>
      </c>
      <c r="AI239">
        <v>8</v>
      </c>
      <c r="AJ239">
        <v>5</v>
      </c>
      <c r="AK239">
        <v>46</v>
      </c>
      <c r="AL239">
        <f>_xlfn.STDEV.P(Table14[[#This Row],[p1]:[p10]])</f>
        <v>1.2806248474865698</v>
      </c>
    </row>
    <row r="240" spans="1:38" x14ac:dyDescent="0.3">
      <c r="A240">
        <v>46498</v>
      </c>
      <c r="B240">
        <v>0</v>
      </c>
      <c r="C240">
        <v>2005</v>
      </c>
      <c r="D240" s="1">
        <v>45973.633530092593</v>
      </c>
      <c r="E240" t="s">
        <v>64</v>
      </c>
      <c r="F240" s="110">
        <v>3.5</v>
      </c>
      <c r="G240">
        <v>3</v>
      </c>
      <c r="H240">
        <v>3</v>
      </c>
      <c r="I240">
        <v>4</v>
      </c>
      <c r="J240">
        <v>4</v>
      </c>
      <c r="K240">
        <v>2</v>
      </c>
      <c r="L240">
        <v>3</v>
      </c>
      <c r="M240">
        <v>4</v>
      </c>
      <c r="N240">
        <v>3</v>
      </c>
      <c r="O240">
        <v>4</v>
      </c>
      <c r="P240">
        <v>4</v>
      </c>
      <c r="Q240">
        <v>6</v>
      </c>
      <c r="R240">
        <v>5</v>
      </c>
      <c r="S240">
        <v>6</v>
      </c>
      <c r="T240">
        <v>3</v>
      </c>
      <c r="U240">
        <v>3</v>
      </c>
      <c r="V240">
        <v>15</v>
      </c>
      <c r="W240">
        <v>6</v>
      </c>
      <c r="X240">
        <v>5</v>
      </c>
      <c r="Y240">
        <v>6</v>
      </c>
      <c r="Z240">
        <v>4</v>
      </c>
      <c r="AA240">
        <v>10</v>
      </c>
      <c r="AB240">
        <v>7</v>
      </c>
      <c r="AC240">
        <v>9</v>
      </c>
      <c r="AD240">
        <v>4</v>
      </c>
      <c r="AE240">
        <v>3</v>
      </c>
      <c r="AF240">
        <v>1</v>
      </c>
      <c r="AG240">
        <v>2</v>
      </c>
      <c r="AH240">
        <v>6</v>
      </c>
      <c r="AI240">
        <v>5</v>
      </c>
      <c r="AJ240">
        <v>8</v>
      </c>
      <c r="AK240">
        <v>56</v>
      </c>
      <c r="AL240">
        <f>_xlfn.STDEV.P(Table14[[#This Row],[p1]:[p10]])</f>
        <v>0.66332495807107994</v>
      </c>
    </row>
    <row r="241" spans="1:38" x14ac:dyDescent="0.3">
      <c r="A241">
        <v>46516</v>
      </c>
      <c r="B241">
        <v>0</v>
      </c>
      <c r="C241">
        <v>1962</v>
      </c>
      <c r="D241" s="1">
        <v>45973.750358796293</v>
      </c>
      <c r="E241" t="s">
        <v>83</v>
      </c>
      <c r="F241" s="110">
        <v>1</v>
      </c>
      <c r="G241">
        <v>5</v>
      </c>
      <c r="H241">
        <v>1</v>
      </c>
      <c r="I241">
        <v>4</v>
      </c>
      <c r="J241">
        <v>2</v>
      </c>
      <c r="K241">
        <v>5</v>
      </c>
      <c r="L241">
        <v>1</v>
      </c>
      <c r="M241">
        <v>5</v>
      </c>
      <c r="N241">
        <v>1</v>
      </c>
      <c r="O241">
        <v>5</v>
      </c>
      <c r="P241">
        <v>2</v>
      </c>
      <c r="Q241">
        <v>4</v>
      </c>
      <c r="R241">
        <v>3</v>
      </c>
      <c r="S241">
        <v>8</v>
      </c>
      <c r="T241">
        <v>5</v>
      </c>
      <c r="U241">
        <v>2</v>
      </c>
      <c r="V241">
        <v>5</v>
      </c>
      <c r="W241">
        <v>5</v>
      </c>
      <c r="X241">
        <v>5</v>
      </c>
      <c r="Y241">
        <v>4</v>
      </c>
      <c r="Z241">
        <v>5</v>
      </c>
      <c r="AA241">
        <v>4</v>
      </c>
      <c r="AB241">
        <v>9</v>
      </c>
      <c r="AC241">
        <v>1</v>
      </c>
      <c r="AD241">
        <v>10</v>
      </c>
      <c r="AE241">
        <v>5</v>
      </c>
      <c r="AF241">
        <v>8</v>
      </c>
      <c r="AG241">
        <v>2</v>
      </c>
      <c r="AH241">
        <v>6</v>
      </c>
      <c r="AI241">
        <v>7</v>
      </c>
      <c r="AJ241">
        <v>3</v>
      </c>
      <c r="AK241">
        <v>5</v>
      </c>
      <c r="AL241">
        <f>_xlfn.STDEV.P(Table14[[#This Row],[p1]:[p10]])</f>
        <v>1.7578395831246945</v>
      </c>
    </row>
    <row r="242" spans="1:38" x14ac:dyDescent="0.3">
      <c r="A242">
        <v>46523</v>
      </c>
      <c r="B242">
        <v>0</v>
      </c>
      <c r="C242">
        <v>2003</v>
      </c>
      <c r="D242" s="1">
        <v>45973.761458333334</v>
      </c>
      <c r="E242">
        <v>2</v>
      </c>
      <c r="F242" s="110">
        <v>2</v>
      </c>
      <c r="G242">
        <v>2</v>
      </c>
      <c r="H242">
        <v>2</v>
      </c>
      <c r="I242">
        <v>2</v>
      </c>
      <c r="J242">
        <v>2</v>
      </c>
      <c r="K242">
        <v>4</v>
      </c>
      <c r="L242">
        <v>2</v>
      </c>
      <c r="M242">
        <v>2</v>
      </c>
      <c r="N242">
        <v>2</v>
      </c>
      <c r="O242">
        <v>1</v>
      </c>
      <c r="P242">
        <v>2</v>
      </c>
      <c r="Q242">
        <v>9</v>
      </c>
      <c r="R242">
        <v>15</v>
      </c>
      <c r="S242">
        <v>3</v>
      </c>
      <c r="T242">
        <v>19</v>
      </c>
      <c r="U242">
        <v>6</v>
      </c>
      <c r="V242">
        <v>4</v>
      </c>
      <c r="W242">
        <v>10</v>
      </c>
      <c r="X242">
        <v>13</v>
      </c>
      <c r="Y242">
        <v>6</v>
      </c>
      <c r="Z242">
        <v>21</v>
      </c>
      <c r="AA242">
        <v>7</v>
      </c>
      <c r="AB242">
        <v>10</v>
      </c>
      <c r="AC242">
        <v>5</v>
      </c>
      <c r="AD242">
        <v>1</v>
      </c>
      <c r="AE242">
        <v>9</v>
      </c>
      <c r="AF242">
        <v>6</v>
      </c>
      <c r="AG242">
        <v>8</v>
      </c>
      <c r="AH242">
        <v>2</v>
      </c>
      <c r="AI242">
        <v>3</v>
      </c>
      <c r="AJ242">
        <v>4</v>
      </c>
      <c r="AK242">
        <v>31</v>
      </c>
      <c r="AL242">
        <f>_xlfn.STDEV.P(Table14[[#This Row],[p1]:[p10]])</f>
        <v>0.7</v>
      </c>
    </row>
    <row r="243" spans="1:38" x14ac:dyDescent="0.3">
      <c r="A243">
        <v>46563</v>
      </c>
      <c r="B243">
        <v>0</v>
      </c>
      <c r="C243">
        <v>2003</v>
      </c>
      <c r="D243" s="1">
        <v>45974.520509259259</v>
      </c>
      <c r="E243" t="s">
        <v>81</v>
      </c>
      <c r="F243" s="110">
        <v>2</v>
      </c>
      <c r="G243">
        <v>1</v>
      </c>
      <c r="H243">
        <v>1</v>
      </c>
      <c r="I243">
        <v>4</v>
      </c>
      <c r="J243">
        <v>4</v>
      </c>
      <c r="K243">
        <v>5</v>
      </c>
      <c r="L243">
        <v>1</v>
      </c>
      <c r="M243">
        <v>3</v>
      </c>
      <c r="N243">
        <v>2</v>
      </c>
      <c r="O243">
        <v>1</v>
      </c>
      <c r="P243">
        <v>1</v>
      </c>
      <c r="Q243">
        <v>4</v>
      </c>
      <c r="R243">
        <v>6</v>
      </c>
      <c r="S243">
        <v>6</v>
      </c>
      <c r="T243">
        <v>4</v>
      </c>
      <c r="U243">
        <v>3</v>
      </c>
      <c r="V243">
        <v>5</v>
      </c>
      <c r="W243">
        <v>7</v>
      </c>
      <c r="X243">
        <v>5</v>
      </c>
      <c r="Y243">
        <v>6</v>
      </c>
      <c r="Z243">
        <v>4</v>
      </c>
      <c r="AA243">
        <v>9</v>
      </c>
      <c r="AB243">
        <v>4</v>
      </c>
      <c r="AC243">
        <v>6</v>
      </c>
      <c r="AD243">
        <v>5</v>
      </c>
      <c r="AE243">
        <v>8</v>
      </c>
      <c r="AF243">
        <v>10</v>
      </c>
      <c r="AG243">
        <v>1</v>
      </c>
      <c r="AH243">
        <v>3</v>
      </c>
      <c r="AI243">
        <v>7</v>
      </c>
      <c r="AJ243">
        <v>2</v>
      </c>
      <c r="AK243">
        <v>48</v>
      </c>
      <c r="AL243">
        <f>_xlfn.STDEV.P(Table14[[#This Row],[p1]:[p10]])</f>
        <v>1.4866068747318506</v>
      </c>
    </row>
    <row r="244" spans="1:38" x14ac:dyDescent="0.3">
      <c r="A244">
        <v>46589</v>
      </c>
      <c r="B244">
        <v>0</v>
      </c>
      <c r="C244">
        <v>1974</v>
      </c>
      <c r="D244" s="1">
        <v>45974.81</v>
      </c>
      <c r="E244">
        <v>3</v>
      </c>
      <c r="F244" s="110">
        <v>3</v>
      </c>
      <c r="G244">
        <v>4</v>
      </c>
      <c r="H244">
        <v>2</v>
      </c>
      <c r="I244">
        <v>3</v>
      </c>
      <c r="J244">
        <v>2</v>
      </c>
      <c r="K244">
        <v>5</v>
      </c>
      <c r="L244">
        <v>1</v>
      </c>
      <c r="M244">
        <v>3</v>
      </c>
      <c r="N244">
        <v>2</v>
      </c>
      <c r="O244">
        <v>2</v>
      </c>
      <c r="P244">
        <v>1</v>
      </c>
      <c r="Q244">
        <v>10</v>
      </c>
      <c r="R244">
        <v>9</v>
      </c>
      <c r="S244">
        <v>13</v>
      </c>
      <c r="T244">
        <v>5</v>
      </c>
      <c r="U244">
        <v>4</v>
      </c>
      <c r="V244">
        <v>5</v>
      </c>
      <c r="W244">
        <v>12</v>
      </c>
      <c r="X244">
        <v>11</v>
      </c>
      <c r="Y244">
        <v>5</v>
      </c>
      <c r="Z244">
        <v>8</v>
      </c>
      <c r="AA244">
        <v>2</v>
      </c>
      <c r="AB244">
        <v>9</v>
      </c>
      <c r="AC244">
        <v>7</v>
      </c>
      <c r="AD244">
        <v>10</v>
      </c>
      <c r="AE244">
        <v>4</v>
      </c>
      <c r="AF244">
        <v>5</v>
      </c>
      <c r="AG244">
        <v>6</v>
      </c>
      <c r="AH244">
        <v>1</v>
      </c>
      <c r="AI244">
        <v>3</v>
      </c>
      <c r="AJ244">
        <v>8</v>
      </c>
      <c r="AK244">
        <v>19</v>
      </c>
      <c r="AL244">
        <f>_xlfn.STDEV.P(Table14[[#This Row],[p1]:[p10]])</f>
        <v>1.2041594578792296</v>
      </c>
    </row>
    <row r="245" spans="1:38" x14ac:dyDescent="0.3">
      <c r="A245">
        <v>46629</v>
      </c>
      <c r="B245">
        <v>0</v>
      </c>
      <c r="C245">
        <v>1980</v>
      </c>
      <c r="D245" s="1">
        <v>45975.538310185184</v>
      </c>
      <c r="E245">
        <v>2</v>
      </c>
      <c r="F245" s="110">
        <v>2</v>
      </c>
      <c r="G245">
        <v>4</v>
      </c>
      <c r="H245">
        <v>2</v>
      </c>
      <c r="I245">
        <v>4</v>
      </c>
      <c r="J245">
        <v>4</v>
      </c>
      <c r="K245">
        <v>5</v>
      </c>
      <c r="L245">
        <v>2</v>
      </c>
      <c r="M245">
        <v>5</v>
      </c>
      <c r="N245">
        <v>2</v>
      </c>
      <c r="O245">
        <v>4</v>
      </c>
      <c r="P245">
        <v>1</v>
      </c>
      <c r="Q245">
        <v>6</v>
      </c>
      <c r="R245">
        <v>14</v>
      </c>
      <c r="S245">
        <v>12</v>
      </c>
      <c r="T245">
        <v>6</v>
      </c>
      <c r="U245">
        <v>6</v>
      </c>
      <c r="V245">
        <v>9</v>
      </c>
      <c r="W245">
        <v>5</v>
      </c>
      <c r="X245">
        <v>8</v>
      </c>
      <c r="Y245">
        <v>7</v>
      </c>
      <c r="Z245">
        <v>9</v>
      </c>
      <c r="AA245">
        <v>8</v>
      </c>
      <c r="AB245">
        <v>7</v>
      </c>
      <c r="AC245">
        <v>1</v>
      </c>
      <c r="AD245">
        <v>2</v>
      </c>
      <c r="AE245">
        <v>5</v>
      </c>
      <c r="AF245">
        <v>9</v>
      </c>
      <c r="AG245">
        <v>6</v>
      </c>
      <c r="AH245">
        <v>4</v>
      </c>
      <c r="AI245">
        <v>3</v>
      </c>
      <c r="AJ245">
        <v>10</v>
      </c>
      <c r="AK245">
        <v>42</v>
      </c>
      <c r="AL245">
        <f>_xlfn.STDEV.P(Table14[[#This Row],[p1]:[p10]])</f>
        <v>1.3453624047073711</v>
      </c>
    </row>
    <row r="246" spans="1:38" x14ac:dyDescent="0.3">
      <c r="A246">
        <v>46636</v>
      </c>
      <c r="B246">
        <v>0</v>
      </c>
      <c r="C246">
        <v>1975</v>
      </c>
      <c r="D246" s="1">
        <v>45975.601307870369</v>
      </c>
      <c r="E246" t="s">
        <v>104</v>
      </c>
      <c r="F246" s="110">
        <v>0</v>
      </c>
      <c r="G246">
        <v>1</v>
      </c>
      <c r="H246">
        <v>2</v>
      </c>
      <c r="I246">
        <v>1</v>
      </c>
      <c r="J246">
        <v>2</v>
      </c>
      <c r="K246">
        <v>5</v>
      </c>
      <c r="L246">
        <v>1</v>
      </c>
      <c r="M246">
        <v>3</v>
      </c>
      <c r="N246">
        <v>2</v>
      </c>
      <c r="O246">
        <v>2</v>
      </c>
      <c r="P246">
        <v>1</v>
      </c>
      <c r="Q246">
        <v>6</v>
      </c>
      <c r="R246">
        <v>8</v>
      </c>
      <c r="S246">
        <v>7</v>
      </c>
      <c r="T246">
        <v>7</v>
      </c>
      <c r="U246">
        <v>5</v>
      </c>
      <c r="V246">
        <v>6</v>
      </c>
      <c r="W246">
        <v>5</v>
      </c>
      <c r="X246">
        <v>5</v>
      </c>
      <c r="Y246">
        <v>10</v>
      </c>
      <c r="Z246">
        <v>7</v>
      </c>
      <c r="AA246">
        <v>6</v>
      </c>
      <c r="AB246">
        <v>2</v>
      </c>
      <c r="AC246">
        <v>3</v>
      </c>
      <c r="AD246">
        <v>5</v>
      </c>
      <c r="AE246">
        <v>7</v>
      </c>
      <c r="AF246">
        <v>10</v>
      </c>
      <c r="AG246">
        <v>8</v>
      </c>
      <c r="AH246">
        <v>9</v>
      </c>
      <c r="AI246">
        <v>1</v>
      </c>
      <c r="AJ246">
        <v>4</v>
      </c>
      <c r="AK246">
        <v>14</v>
      </c>
      <c r="AL246">
        <f>_xlfn.STDEV.P(Table14[[#This Row],[p1]:[p10]])</f>
        <v>1.1832159566199232</v>
      </c>
    </row>
    <row r="247" spans="1:38" x14ac:dyDescent="0.3">
      <c r="A247">
        <v>46657</v>
      </c>
      <c r="B247">
        <v>0</v>
      </c>
      <c r="C247">
        <v>2001</v>
      </c>
      <c r="D247" s="1">
        <v>45975.940567129626</v>
      </c>
      <c r="E247" t="s">
        <v>28</v>
      </c>
      <c r="F247" s="110"/>
      <c r="G247">
        <v>4</v>
      </c>
      <c r="H247">
        <v>2</v>
      </c>
      <c r="I247">
        <v>4</v>
      </c>
      <c r="J247">
        <v>3</v>
      </c>
      <c r="K247">
        <v>5</v>
      </c>
      <c r="L247">
        <v>2</v>
      </c>
      <c r="M247">
        <v>4</v>
      </c>
      <c r="N247">
        <v>2</v>
      </c>
      <c r="O247">
        <v>4</v>
      </c>
      <c r="P247">
        <v>3</v>
      </c>
      <c r="Q247">
        <v>5</v>
      </c>
      <c r="R247">
        <v>4</v>
      </c>
      <c r="S247">
        <v>3</v>
      </c>
      <c r="T247">
        <v>5</v>
      </c>
      <c r="U247">
        <v>11</v>
      </c>
      <c r="V247">
        <v>4</v>
      </c>
      <c r="W247">
        <v>4</v>
      </c>
      <c r="X247">
        <v>5</v>
      </c>
      <c r="Y247">
        <v>4</v>
      </c>
      <c r="Z247">
        <v>6</v>
      </c>
      <c r="AA247">
        <v>4</v>
      </c>
      <c r="AB247">
        <v>10</v>
      </c>
      <c r="AC247">
        <v>6</v>
      </c>
      <c r="AD247">
        <v>7</v>
      </c>
      <c r="AE247">
        <v>1</v>
      </c>
      <c r="AF247">
        <v>2</v>
      </c>
      <c r="AG247">
        <v>5</v>
      </c>
      <c r="AH247">
        <v>9</v>
      </c>
      <c r="AI247">
        <v>8</v>
      </c>
      <c r="AJ247">
        <v>3</v>
      </c>
      <c r="AK247">
        <v>41</v>
      </c>
      <c r="AL247">
        <f>_xlfn.STDEV.P(Table14[[#This Row],[p1]:[p10]])</f>
        <v>1.004987562112089</v>
      </c>
    </row>
    <row r="248" spans="1:38" x14ac:dyDescent="0.3">
      <c r="A248">
        <v>46665</v>
      </c>
      <c r="B248">
        <v>1</v>
      </c>
      <c r="C248">
        <v>2002</v>
      </c>
      <c r="D248" s="1">
        <v>45976.047847222224</v>
      </c>
      <c r="E248" t="s">
        <v>28</v>
      </c>
      <c r="F248" s="110"/>
      <c r="G248">
        <v>4</v>
      </c>
      <c r="H248">
        <v>5</v>
      </c>
      <c r="I248">
        <v>3</v>
      </c>
      <c r="J248">
        <v>4</v>
      </c>
      <c r="K248">
        <v>4</v>
      </c>
      <c r="L248">
        <v>4</v>
      </c>
      <c r="M248">
        <v>4</v>
      </c>
      <c r="N248">
        <v>4</v>
      </c>
      <c r="O248">
        <v>4</v>
      </c>
      <c r="P248">
        <v>5</v>
      </c>
      <c r="Q248">
        <v>3</v>
      </c>
      <c r="R248">
        <v>2</v>
      </c>
      <c r="S248">
        <v>7</v>
      </c>
      <c r="T248">
        <v>3</v>
      </c>
      <c r="U248">
        <v>3</v>
      </c>
      <c r="V248">
        <v>6</v>
      </c>
      <c r="W248">
        <v>2</v>
      </c>
      <c r="X248">
        <v>3</v>
      </c>
      <c r="Y248">
        <v>4</v>
      </c>
      <c r="Z248">
        <v>7</v>
      </c>
      <c r="AA248">
        <v>4</v>
      </c>
      <c r="AB248">
        <v>8</v>
      </c>
      <c r="AC248">
        <v>3</v>
      </c>
      <c r="AD248">
        <v>9</v>
      </c>
      <c r="AE248">
        <v>10</v>
      </c>
      <c r="AF248">
        <v>7</v>
      </c>
      <c r="AG248">
        <v>5</v>
      </c>
      <c r="AH248">
        <v>6</v>
      </c>
      <c r="AI248">
        <v>2</v>
      </c>
      <c r="AJ248">
        <v>1</v>
      </c>
      <c r="AK248">
        <v>44</v>
      </c>
      <c r="AL248">
        <f>_xlfn.STDEV.P(Table14[[#This Row],[p1]:[p10]])</f>
        <v>0.53851648071345037</v>
      </c>
    </row>
    <row r="249" spans="1:38" x14ac:dyDescent="0.3">
      <c r="A249">
        <v>46739</v>
      </c>
      <c r="B249">
        <v>0</v>
      </c>
      <c r="C249">
        <v>2005</v>
      </c>
      <c r="D249" s="1">
        <v>45976.943391203706</v>
      </c>
      <c r="E249">
        <v>5</v>
      </c>
      <c r="F249" s="110">
        <v>5</v>
      </c>
      <c r="G249">
        <v>2</v>
      </c>
      <c r="H249">
        <v>4</v>
      </c>
      <c r="I249">
        <v>2</v>
      </c>
      <c r="J249">
        <v>4</v>
      </c>
      <c r="K249">
        <v>4</v>
      </c>
      <c r="L249">
        <v>2</v>
      </c>
      <c r="M249">
        <v>2</v>
      </c>
      <c r="N249">
        <v>4</v>
      </c>
      <c r="O249">
        <v>1</v>
      </c>
      <c r="P249">
        <v>4</v>
      </c>
      <c r="Q249">
        <v>3</v>
      </c>
      <c r="R249">
        <v>4</v>
      </c>
      <c r="S249">
        <v>3</v>
      </c>
      <c r="T249">
        <v>3</v>
      </c>
      <c r="U249">
        <v>4</v>
      </c>
      <c r="V249">
        <v>4</v>
      </c>
      <c r="W249">
        <v>3</v>
      </c>
      <c r="X249">
        <v>7</v>
      </c>
      <c r="Y249">
        <v>4</v>
      </c>
      <c r="Z249">
        <v>4</v>
      </c>
      <c r="AA249">
        <v>5</v>
      </c>
      <c r="AB249">
        <v>8</v>
      </c>
      <c r="AC249">
        <v>2</v>
      </c>
      <c r="AD249">
        <v>7</v>
      </c>
      <c r="AE249">
        <v>9</v>
      </c>
      <c r="AF249">
        <v>10</v>
      </c>
      <c r="AG249">
        <v>6</v>
      </c>
      <c r="AH249">
        <v>1</v>
      </c>
      <c r="AI249">
        <v>4</v>
      </c>
      <c r="AJ249">
        <v>3</v>
      </c>
      <c r="AK249">
        <v>40</v>
      </c>
      <c r="AL249">
        <f>_xlfn.STDEV.P(Table14[[#This Row],[p1]:[p10]])</f>
        <v>1.1357816691600546</v>
      </c>
    </row>
    <row r="250" spans="1:38" x14ac:dyDescent="0.3">
      <c r="A250">
        <v>46797</v>
      </c>
      <c r="B250">
        <v>0</v>
      </c>
      <c r="C250">
        <v>2004</v>
      </c>
      <c r="D250" s="1">
        <v>45977.874224537038</v>
      </c>
      <c r="E250">
        <v>4</v>
      </c>
      <c r="F250" s="110">
        <v>4</v>
      </c>
      <c r="G250">
        <v>1</v>
      </c>
      <c r="H250">
        <v>4</v>
      </c>
      <c r="I250">
        <v>2</v>
      </c>
      <c r="J250">
        <v>5</v>
      </c>
      <c r="K250">
        <v>4</v>
      </c>
      <c r="L250">
        <v>4</v>
      </c>
      <c r="M250">
        <v>2</v>
      </c>
      <c r="N250">
        <v>5</v>
      </c>
      <c r="O250">
        <v>2</v>
      </c>
      <c r="P250">
        <v>4</v>
      </c>
      <c r="Q250">
        <v>4</v>
      </c>
      <c r="R250">
        <v>3</v>
      </c>
      <c r="S250">
        <v>3</v>
      </c>
      <c r="T250">
        <v>213</v>
      </c>
      <c r="U250">
        <v>3</v>
      </c>
      <c r="V250">
        <v>11</v>
      </c>
      <c r="W250">
        <v>2</v>
      </c>
      <c r="X250">
        <v>8</v>
      </c>
      <c r="Y250">
        <v>8</v>
      </c>
      <c r="Z250">
        <v>3</v>
      </c>
      <c r="AA250">
        <v>7</v>
      </c>
      <c r="AB250">
        <v>6</v>
      </c>
      <c r="AC250">
        <v>4</v>
      </c>
      <c r="AD250">
        <v>3</v>
      </c>
      <c r="AE250">
        <v>2</v>
      </c>
      <c r="AF250">
        <v>5</v>
      </c>
      <c r="AG250">
        <v>9</v>
      </c>
      <c r="AH250">
        <v>10</v>
      </c>
      <c r="AI250">
        <v>1</v>
      </c>
      <c r="AJ250">
        <v>8</v>
      </c>
      <c r="AK250">
        <v>23</v>
      </c>
      <c r="AL250">
        <f>_xlfn.STDEV.P(Table14[[#This Row],[p1]:[p10]])</f>
        <v>1.3453624047073711</v>
      </c>
    </row>
    <row r="255" spans="1:38" x14ac:dyDescent="0.3">
      <c r="A255" t="s">
        <v>2</v>
      </c>
      <c r="B255" t="s">
        <v>3</v>
      </c>
      <c r="C255" t="s">
        <v>4</v>
      </c>
      <c r="D255" t="s">
        <v>143</v>
      </c>
      <c r="E255" t="s">
        <v>144</v>
      </c>
      <c r="F255" t="s">
        <v>145</v>
      </c>
      <c r="G255" t="s">
        <v>146</v>
      </c>
      <c r="H255" t="s">
        <v>147</v>
      </c>
      <c r="I255" t="s">
        <v>148</v>
      </c>
      <c r="J255" t="s">
        <v>149</v>
      </c>
      <c r="K255" t="s">
        <v>150</v>
      </c>
      <c r="L255" t="s">
        <v>151</v>
      </c>
      <c r="M255" t="s">
        <v>152</v>
      </c>
      <c r="N255" t="s">
        <v>153</v>
      </c>
      <c r="O255" t="s">
        <v>154</v>
      </c>
      <c r="P255" t="s">
        <v>155</v>
      </c>
      <c r="Q255" t="s">
        <v>156</v>
      </c>
      <c r="R255" t="s">
        <v>157</v>
      </c>
      <c r="S255" t="s">
        <v>158</v>
      </c>
      <c r="T255" t="s">
        <v>159</v>
      </c>
      <c r="U255" t="s">
        <v>160</v>
      </c>
      <c r="V255" t="s">
        <v>161</v>
      </c>
      <c r="W255" t="s">
        <v>162</v>
      </c>
      <c r="X255" t="s">
        <v>163</v>
      </c>
      <c r="Y255" t="s">
        <v>164</v>
      </c>
      <c r="Z255" t="s">
        <v>165</v>
      </c>
      <c r="AA255" t="s">
        <v>166</v>
      </c>
    </row>
    <row r="256" spans="1:38" x14ac:dyDescent="0.3">
      <c r="A256">
        <v>41702</v>
      </c>
      <c r="B256">
        <v>0</v>
      </c>
      <c r="C256">
        <v>2003</v>
      </c>
      <c r="D256" s="1">
        <v>45959.754907407405</v>
      </c>
      <c r="E256" s="1">
        <v>45977.770428240743</v>
      </c>
      <c r="F256">
        <v>0.5</v>
      </c>
      <c r="G256">
        <v>0.5</v>
      </c>
      <c r="H256">
        <v>4</v>
      </c>
      <c r="I256">
        <v>1</v>
      </c>
      <c r="J256">
        <v>4</v>
      </c>
      <c r="K256">
        <v>2</v>
      </c>
      <c r="L256">
        <v>4</v>
      </c>
      <c r="M256">
        <v>3</v>
      </c>
      <c r="N256">
        <v>4</v>
      </c>
      <c r="O256">
        <v>2</v>
      </c>
      <c r="P256">
        <v>5</v>
      </c>
      <c r="Q256">
        <v>3</v>
      </c>
      <c r="R256">
        <v>4</v>
      </c>
      <c r="S256">
        <v>1</v>
      </c>
      <c r="T256">
        <v>2</v>
      </c>
      <c r="U256">
        <v>2</v>
      </c>
      <c r="V256">
        <v>5</v>
      </c>
      <c r="W256">
        <v>2</v>
      </c>
      <c r="X256">
        <v>5</v>
      </c>
      <c r="Y256">
        <v>3</v>
      </c>
      <c r="Z256">
        <v>3</v>
      </c>
      <c r="AA256">
        <v>2</v>
      </c>
    </row>
    <row r="257" spans="1:27" x14ac:dyDescent="0.3">
      <c r="A257">
        <v>42110</v>
      </c>
      <c r="B257">
        <v>0</v>
      </c>
      <c r="C257">
        <v>1972</v>
      </c>
      <c r="D257" s="1">
        <v>45959.941793981481</v>
      </c>
      <c r="E257" s="1">
        <v>45970.462129629632</v>
      </c>
      <c r="F257" t="s">
        <v>88</v>
      </c>
      <c r="G257">
        <v>0</v>
      </c>
      <c r="H257">
        <v>5</v>
      </c>
      <c r="I257">
        <v>1</v>
      </c>
      <c r="J257">
        <v>4</v>
      </c>
      <c r="K257">
        <v>1</v>
      </c>
      <c r="L257">
        <v>5</v>
      </c>
      <c r="M257">
        <v>1</v>
      </c>
      <c r="N257">
        <v>5</v>
      </c>
      <c r="O257">
        <v>5</v>
      </c>
      <c r="P257">
        <v>4</v>
      </c>
      <c r="Q257">
        <v>3</v>
      </c>
      <c r="R257">
        <v>5</v>
      </c>
      <c r="S257">
        <v>1</v>
      </c>
      <c r="T257">
        <v>5</v>
      </c>
      <c r="U257">
        <v>1</v>
      </c>
      <c r="V257">
        <v>5</v>
      </c>
      <c r="W257">
        <v>1</v>
      </c>
      <c r="X257">
        <v>5</v>
      </c>
      <c r="Y257">
        <v>4</v>
      </c>
      <c r="Z257">
        <v>4</v>
      </c>
      <c r="AA257">
        <v>4</v>
      </c>
    </row>
    <row r="258" spans="1:27" x14ac:dyDescent="0.3">
      <c r="A258">
        <v>42549</v>
      </c>
      <c r="B258">
        <v>0</v>
      </c>
      <c r="C258">
        <v>2004</v>
      </c>
      <c r="D258" s="1">
        <v>45960.6484837963</v>
      </c>
      <c r="E258" s="1">
        <v>45974.469097222223</v>
      </c>
      <c r="F258">
        <v>1</v>
      </c>
      <c r="G258" t="s">
        <v>94</v>
      </c>
      <c r="H258">
        <v>3</v>
      </c>
      <c r="I258">
        <v>1</v>
      </c>
      <c r="J258">
        <v>5</v>
      </c>
      <c r="K258">
        <v>4</v>
      </c>
      <c r="L258">
        <v>4</v>
      </c>
      <c r="M258">
        <v>2</v>
      </c>
      <c r="N258">
        <v>5</v>
      </c>
      <c r="O258">
        <v>5</v>
      </c>
      <c r="P258">
        <v>5</v>
      </c>
      <c r="Q258">
        <v>5</v>
      </c>
      <c r="R258">
        <v>3</v>
      </c>
      <c r="S258">
        <v>2</v>
      </c>
      <c r="T258">
        <v>5</v>
      </c>
      <c r="U258">
        <v>3</v>
      </c>
      <c r="V258">
        <v>4</v>
      </c>
      <c r="W258">
        <v>2</v>
      </c>
      <c r="X258">
        <v>5</v>
      </c>
      <c r="Y258">
        <v>5</v>
      </c>
      <c r="Z258">
        <v>5</v>
      </c>
      <c r="AA258">
        <v>5</v>
      </c>
    </row>
    <row r="259" spans="1:27" x14ac:dyDescent="0.3">
      <c r="A259">
        <v>40683</v>
      </c>
      <c r="B259">
        <v>0</v>
      </c>
      <c r="C259">
        <v>2003</v>
      </c>
      <c r="D259" s="1">
        <v>45960.72184027778</v>
      </c>
      <c r="E259" s="1">
        <v>45969.827384259261</v>
      </c>
      <c r="F259" t="s">
        <v>99</v>
      </c>
      <c r="G259" t="s">
        <v>167</v>
      </c>
      <c r="H259">
        <v>3</v>
      </c>
      <c r="I259">
        <v>2</v>
      </c>
      <c r="J259">
        <v>5</v>
      </c>
      <c r="K259">
        <v>2</v>
      </c>
      <c r="L259">
        <v>5</v>
      </c>
      <c r="M259">
        <v>1</v>
      </c>
      <c r="N259">
        <v>5</v>
      </c>
      <c r="O259">
        <v>3</v>
      </c>
      <c r="P259">
        <v>5</v>
      </c>
      <c r="Q259">
        <v>1</v>
      </c>
      <c r="R259">
        <v>5</v>
      </c>
      <c r="S259">
        <v>2</v>
      </c>
      <c r="T259">
        <v>5</v>
      </c>
      <c r="U259">
        <v>2</v>
      </c>
      <c r="V259">
        <v>5</v>
      </c>
      <c r="W259">
        <v>1</v>
      </c>
      <c r="X259">
        <v>5</v>
      </c>
      <c r="Y259">
        <v>2</v>
      </c>
      <c r="Z259">
        <v>5</v>
      </c>
      <c r="AA259">
        <v>1</v>
      </c>
    </row>
    <row r="260" spans="1:27" x14ac:dyDescent="0.3">
      <c r="A260">
        <v>42869</v>
      </c>
      <c r="B260">
        <v>0</v>
      </c>
      <c r="C260">
        <v>2003</v>
      </c>
      <c r="D260" s="1">
        <v>45961.575729166667</v>
      </c>
      <c r="E260" s="1">
        <v>45972.903171296297</v>
      </c>
      <c r="F260" t="s">
        <v>56</v>
      </c>
      <c r="G260" t="s">
        <v>168</v>
      </c>
      <c r="H260">
        <v>2</v>
      </c>
      <c r="I260">
        <v>4</v>
      </c>
      <c r="J260">
        <v>2</v>
      </c>
      <c r="K260">
        <v>4</v>
      </c>
      <c r="L260">
        <v>2</v>
      </c>
      <c r="M260">
        <v>3</v>
      </c>
      <c r="N260">
        <v>4</v>
      </c>
      <c r="O260">
        <v>4</v>
      </c>
      <c r="P260">
        <v>3</v>
      </c>
      <c r="Q260">
        <v>4</v>
      </c>
      <c r="R260">
        <v>3</v>
      </c>
      <c r="S260">
        <v>4</v>
      </c>
      <c r="T260">
        <v>4</v>
      </c>
      <c r="U260">
        <v>4</v>
      </c>
      <c r="V260">
        <v>2</v>
      </c>
      <c r="W260">
        <v>3</v>
      </c>
      <c r="X260">
        <v>3</v>
      </c>
      <c r="Y260">
        <v>4</v>
      </c>
      <c r="Z260">
        <v>3</v>
      </c>
      <c r="AA260">
        <v>4</v>
      </c>
    </row>
    <row r="261" spans="1:27" x14ac:dyDescent="0.3">
      <c r="A261">
        <v>40854</v>
      </c>
      <c r="B261">
        <v>0</v>
      </c>
      <c r="C261">
        <v>1983</v>
      </c>
      <c r="D261" s="1">
        <v>45962.752905092595</v>
      </c>
      <c r="E261" s="1">
        <v>45970.826388888891</v>
      </c>
      <c r="F261" t="s">
        <v>35</v>
      </c>
      <c r="G261" t="s">
        <v>169</v>
      </c>
      <c r="H261">
        <v>5</v>
      </c>
      <c r="I261">
        <v>2</v>
      </c>
      <c r="J261">
        <v>5</v>
      </c>
      <c r="K261">
        <v>5</v>
      </c>
      <c r="L261">
        <v>4</v>
      </c>
      <c r="M261">
        <v>2</v>
      </c>
      <c r="N261">
        <v>4</v>
      </c>
      <c r="O261">
        <v>5</v>
      </c>
      <c r="P261">
        <v>5</v>
      </c>
      <c r="Q261">
        <v>1</v>
      </c>
      <c r="R261">
        <v>4</v>
      </c>
      <c r="S261">
        <v>2</v>
      </c>
      <c r="T261">
        <v>5</v>
      </c>
      <c r="U261">
        <v>4</v>
      </c>
      <c r="V261">
        <v>5</v>
      </c>
      <c r="W261">
        <v>2</v>
      </c>
      <c r="X261">
        <v>4</v>
      </c>
      <c r="Y261">
        <v>4</v>
      </c>
      <c r="Z261">
        <v>5</v>
      </c>
      <c r="AA261">
        <v>1</v>
      </c>
    </row>
    <row r="262" spans="1:27" x14ac:dyDescent="0.3">
      <c r="A262">
        <v>41037</v>
      </c>
      <c r="B262">
        <v>0</v>
      </c>
      <c r="C262">
        <v>2000</v>
      </c>
      <c r="D262" s="1">
        <v>45964.976921296293</v>
      </c>
      <c r="E262" s="1">
        <v>45976.568749999999</v>
      </c>
      <c r="F262" t="s">
        <v>39</v>
      </c>
      <c r="G262">
        <v>8</v>
      </c>
      <c r="H262">
        <v>2</v>
      </c>
      <c r="I262">
        <v>5</v>
      </c>
      <c r="J262">
        <v>2</v>
      </c>
      <c r="K262">
        <v>4</v>
      </c>
      <c r="L262">
        <v>4</v>
      </c>
      <c r="M262">
        <v>2</v>
      </c>
      <c r="N262">
        <v>4</v>
      </c>
      <c r="O262">
        <v>4</v>
      </c>
      <c r="P262">
        <v>4</v>
      </c>
      <c r="Q262">
        <v>1</v>
      </c>
      <c r="R262">
        <v>4</v>
      </c>
      <c r="S262">
        <v>2</v>
      </c>
      <c r="T262">
        <v>4</v>
      </c>
      <c r="U262">
        <v>4</v>
      </c>
      <c r="V262">
        <v>4</v>
      </c>
      <c r="W262">
        <v>2</v>
      </c>
      <c r="X262">
        <v>4</v>
      </c>
      <c r="Y262">
        <v>2</v>
      </c>
      <c r="Z262">
        <v>4</v>
      </c>
      <c r="AA262">
        <v>4</v>
      </c>
    </row>
    <row r="263" spans="1:27" x14ac:dyDescent="0.3">
      <c r="A263">
        <v>42249</v>
      </c>
      <c r="B263">
        <v>0</v>
      </c>
      <c r="C263">
        <v>1991</v>
      </c>
      <c r="D263" s="1">
        <v>45965.754907407405</v>
      </c>
      <c r="E263" s="1">
        <v>45974.848576388889</v>
      </c>
      <c r="F263">
        <v>0.1</v>
      </c>
      <c r="G263">
        <v>0</v>
      </c>
      <c r="H263">
        <v>4</v>
      </c>
      <c r="I263">
        <v>1</v>
      </c>
      <c r="J263">
        <v>5</v>
      </c>
      <c r="K263">
        <v>1</v>
      </c>
      <c r="L263">
        <v>5</v>
      </c>
      <c r="M263">
        <v>1</v>
      </c>
      <c r="N263">
        <v>3</v>
      </c>
      <c r="O263">
        <v>1</v>
      </c>
      <c r="P263">
        <v>3</v>
      </c>
      <c r="Q263">
        <v>1</v>
      </c>
      <c r="R263">
        <v>5</v>
      </c>
      <c r="S263">
        <v>1</v>
      </c>
      <c r="T263">
        <v>1</v>
      </c>
      <c r="U263">
        <v>1</v>
      </c>
      <c r="V263">
        <v>5</v>
      </c>
      <c r="W263">
        <v>1</v>
      </c>
      <c r="X263">
        <v>4</v>
      </c>
      <c r="Y263">
        <v>1</v>
      </c>
      <c r="Z263">
        <v>1</v>
      </c>
      <c r="AA263">
        <v>1</v>
      </c>
    </row>
    <row r="264" spans="1:27" x14ac:dyDescent="0.3">
      <c r="A264">
        <v>44919</v>
      </c>
      <c r="B264">
        <v>0</v>
      </c>
      <c r="C264">
        <v>1997</v>
      </c>
      <c r="D264" s="1">
        <v>45968.460879629631</v>
      </c>
      <c r="E264" s="1">
        <v>45976.595891203702</v>
      </c>
      <c r="F264" t="s">
        <v>28</v>
      </c>
      <c r="G264" t="s">
        <v>55</v>
      </c>
      <c r="H264">
        <v>2</v>
      </c>
      <c r="I264">
        <v>4</v>
      </c>
      <c r="J264">
        <v>4</v>
      </c>
      <c r="K264">
        <v>4</v>
      </c>
      <c r="L264">
        <v>2</v>
      </c>
      <c r="M264">
        <v>4</v>
      </c>
      <c r="N264">
        <v>5</v>
      </c>
      <c r="O264">
        <v>4</v>
      </c>
      <c r="P264">
        <v>2</v>
      </c>
      <c r="Q264">
        <v>4</v>
      </c>
      <c r="R264">
        <v>4</v>
      </c>
      <c r="S264">
        <v>4</v>
      </c>
      <c r="T264">
        <v>4</v>
      </c>
      <c r="U264">
        <v>4</v>
      </c>
      <c r="V264">
        <v>2</v>
      </c>
      <c r="W264">
        <v>4</v>
      </c>
      <c r="X264">
        <v>4</v>
      </c>
      <c r="Y264">
        <v>4</v>
      </c>
      <c r="Z264">
        <v>2</v>
      </c>
      <c r="AA264">
        <v>4</v>
      </c>
    </row>
    <row r="265" spans="1:27" x14ac:dyDescent="0.3">
      <c r="A265">
        <v>43451</v>
      </c>
      <c r="B265">
        <v>0</v>
      </c>
      <c r="C265">
        <v>2001</v>
      </c>
      <c r="D265" s="1">
        <v>45968.597939814812</v>
      </c>
      <c r="E265" s="1">
        <v>45977.83761574074</v>
      </c>
      <c r="F265">
        <v>5</v>
      </c>
      <c r="G265" t="s">
        <v>170</v>
      </c>
      <c r="H265">
        <v>4</v>
      </c>
      <c r="I265">
        <v>4</v>
      </c>
      <c r="J265">
        <v>4</v>
      </c>
      <c r="K265">
        <v>4</v>
      </c>
      <c r="L265">
        <v>4</v>
      </c>
      <c r="M265">
        <v>3</v>
      </c>
      <c r="N265">
        <v>5</v>
      </c>
      <c r="O265">
        <v>2</v>
      </c>
      <c r="P265">
        <v>4</v>
      </c>
      <c r="Q265">
        <v>4</v>
      </c>
      <c r="R265">
        <v>2</v>
      </c>
      <c r="S265">
        <v>4</v>
      </c>
      <c r="T265">
        <v>4</v>
      </c>
      <c r="U265">
        <v>4</v>
      </c>
      <c r="V265">
        <v>4</v>
      </c>
      <c r="W265">
        <v>3</v>
      </c>
      <c r="X265">
        <v>4</v>
      </c>
      <c r="Y265">
        <v>2</v>
      </c>
      <c r="Z265">
        <v>4</v>
      </c>
      <c r="AA265">
        <v>4</v>
      </c>
    </row>
    <row r="267" spans="1:27" x14ac:dyDescent="0.3">
      <c r="A267" t="s">
        <v>171</v>
      </c>
      <c r="B267" t="s">
        <v>2</v>
      </c>
      <c r="C267" t="s">
        <v>172</v>
      </c>
    </row>
    <row r="268" spans="1:27" x14ac:dyDescent="0.3">
      <c r="A268">
        <v>3</v>
      </c>
      <c r="B268">
        <v>45592</v>
      </c>
      <c r="C268" t="s">
        <v>173</v>
      </c>
    </row>
    <row r="269" spans="1:27" x14ac:dyDescent="0.3">
      <c r="A269">
        <v>5</v>
      </c>
      <c r="B269">
        <v>45805</v>
      </c>
      <c r="C269" t="s">
        <v>174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53A7-6D23-45FD-B6CF-E69DEB06CED6}">
  <dimension ref="A1:BE253"/>
  <sheetViews>
    <sheetView tabSelected="1" topLeftCell="A4" zoomScale="55" zoomScaleNormal="55" workbookViewId="0">
      <selection activeCell="BB64" sqref="BB64"/>
    </sheetView>
  </sheetViews>
  <sheetFormatPr defaultRowHeight="14.4" x14ac:dyDescent="0.3"/>
  <cols>
    <col min="1" max="1" width="12.5546875" customWidth="1"/>
    <col min="2" max="2" width="9.109375" customWidth="1"/>
    <col min="4" max="4" width="15.88671875" bestFit="1" customWidth="1"/>
    <col min="17" max="17" width="12" bestFit="1" customWidth="1"/>
    <col min="21" max="21" width="10.44140625" bestFit="1" customWidth="1"/>
    <col min="41" max="41" width="10.44140625" bestFit="1" customWidth="1"/>
    <col min="44" max="44" width="11.44140625" bestFit="1" customWidth="1"/>
    <col min="46" max="47" width="10.88671875" bestFit="1" customWidth="1"/>
    <col min="49" max="49" width="12.44140625" bestFit="1" customWidth="1"/>
    <col min="54" max="54" width="9.5546875" bestFit="1" customWidth="1"/>
    <col min="55" max="55" width="6.77734375" bestFit="1" customWidth="1"/>
    <col min="57" max="57" width="8" bestFit="1" customWidth="1"/>
  </cols>
  <sheetData>
    <row r="1" spans="1:57" x14ac:dyDescent="0.3">
      <c r="A1" t="s">
        <v>110</v>
      </c>
      <c r="K1" t="s">
        <v>1</v>
      </c>
      <c r="L1" t="s">
        <v>254</v>
      </c>
    </row>
    <row r="2" spans="1:57" x14ac:dyDescent="0.3">
      <c r="A2" t="s">
        <v>111</v>
      </c>
      <c r="K2" t="s">
        <v>0</v>
      </c>
      <c r="L2" t="s">
        <v>255</v>
      </c>
    </row>
    <row r="3" spans="1:57" x14ac:dyDescent="0.3">
      <c r="A3" t="s">
        <v>112</v>
      </c>
      <c r="K3" t="s">
        <v>1</v>
      </c>
      <c r="L3" t="s">
        <v>256</v>
      </c>
    </row>
    <row r="4" spans="1:57" x14ac:dyDescent="0.3">
      <c r="A4" t="s">
        <v>113</v>
      </c>
      <c r="K4" t="s">
        <v>0</v>
      </c>
      <c r="L4" t="s">
        <v>257</v>
      </c>
      <c r="P4" s="10" t="s">
        <v>175</v>
      </c>
      <c r="Q4" s="10" t="s">
        <v>176</v>
      </c>
    </row>
    <row r="5" spans="1:57" x14ac:dyDescent="0.3">
      <c r="A5" t="s">
        <v>114</v>
      </c>
      <c r="K5" t="s">
        <v>1</v>
      </c>
      <c r="L5" t="s">
        <v>258</v>
      </c>
      <c r="P5">
        <f>AVERAGE(Table10[HS])</f>
        <v>28.340336134453782</v>
      </c>
      <c r="Q5" s="124">
        <f>_xlfn.STDEV.S(Table10[HS])</f>
        <v>6.4485738367399552</v>
      </c>
    </row>
    <row r="6" spans="1:57" x14ac:dyDescent="0.3">
      <c r="A6" t="s">
        <v>115</v>
      </c>
      <c r="K6" t="s">
        <v>0</v>
      </c>
    </row>
    <row r="7" spans="1:57" x14ac:dyDescent="0.3">
      <c r="A7" t="s">
        <v>116</v>
      </c>
      <c r="K7" t="s">
        <v>1</v>
      </c>
      <c r="AT7" s="10" t="s">
        <v>329</v>
      </c>
      <c r="AW7" s="10" t="s">
        <v>329</v>
      </c>
      <c r="BA7" s="10" t="s">
        <v>175</v>
      </c>
    </row>
    <row r="8" spans="1:57" x14ac:dyDescent="0.3">
      <c r="A8" t="s">
        <v>117</v>
      </c>
      <c r="K8" t="s">
        <v>0</v>
      </c>
      <c r="AT8">
        <f>AVERAGE(AT15:AT252)</f>
        <v>11.050420168067227</v>
      </c>
      <c r="AW8">
        <f>AVERAGE(AW15:AW252)</f>
        <v>15.483193277310924</v>
      </c>
      <c r="BA8" s="128">
        <f>AVERAGE(Table10[HS])</f>
        <v>28.340336134453782</v>
      </c>
    </row>
    <row r="9" spans="1:57" x14ac:dyDescent="0.3">
      <c r="A9" t="s">
        <v>118</v>
      </c>
      <c r="K9" t="s">
        <v>1</v>
      </c>
    </row>
    <row r="10" spans="1:57" x14ac:dyDescent="0.3">
      <c r="A10" t="s">
        <v>119</v>
      </c>
      <c r="K10" t="s">
        <v>0</v>
      </c>
      <c r="AT10" s="10" t="s">
        <v>330</v>
      </c>
      <c r="AW10" s="10" t="s">
        <v>330</v>
      </c>
      <c r="BA10" s="10" t="s">
        <v>176</v>
      </c>
    </row>
    <row r="11" spans="1:57" x14ac:dyDescent="0.3">
      <c r="AT11">
        <f>_xlfn.STDEV.S(AT15:AT252)</f>
        <v>3.7446980566921635</v>
      </c>
      <c r="AW11">
        <f>_xlfn.STDEV.S(AW15:AW252)</f>
        <v>4.6955552971916052</v>
      </c>
      <c r="BA11" s="124">
        <f>_xlfn.STDEV.S(Table10[HS])</f>
        <v>6.4485738367399552</v>
      </c>
    </row>
    <row r="12" spans="1:57" x14ac:dyDescent="0.3">
      <c r="AM12" s="10"/>
    </row>
    <row r="14" spans="1:57" x14ac:dyDescent="0.3">
      <c r="A14" s="70" t="s">
        <v>2</v>
      </c>
      <c r="B14" s="70" t="s">
        <v>3</v>
      </c>
      <c r="C14" s="70" t="s">
        <v>4</v>
      </c>
      <c r="D14" s="70" t="s">
        <v>5</v>
      </c>
      <c r="E14" s="70" t="s">
        <v>6</v>
      </c>
      <c r="F14" s="70" t="s">
        <v>120</v>
      </c>
      <c r="G14" s="70" t="s">
        <v>259</v>
      </c>
      <c r="H14" s="70" t="s">
        <v>9</v>
      </c>
      <c r="I14" s="70" t="s">
        <v>260</v>
      </c>
      <c r="J14" s="70" t="s">
        <v>12</v>
      </c>
      <c r="K14" s="70" t="s">
        <v>252</v>
      </c>
      <c r="L14" s="70" t="s">
        <v>15</v>
      </c>
      <c r="M14" s="70" t="s">
        <v>261</v>
      </c>
      <c r="N14" s="70" t="s">
        <v>18</v>
      </c>
      <c r="O14" s="70" t="s">
        <v>253</v>
      </c>
      <c r="P14" s="70" t="s">
        <v>22</v>
      </c>
      <c r="Q14" s="70" t="s">
        <v>122</v>
      </c>
      <c r="R14" s="70" t="s">
        <v>123</v>
      </c>
      <c r="S14" s="70" t="s">
        <v>124</v>
      </c>
      <c r="T14" s="70" t="s">
        <v>125</v>
      </c>
      <c r="U14" s="70" t="s">
        <v>126</v>
      </c>
      <c r="V14" s="70" t="s">
        <v>127</v>
      </c>
      <c r="W14" s="70" t="s">
        <v>128</v>
      </c>
      <c r="X14" s="70" t="s">
        <v>129</v>
      </c>
      <c r="Y14" s="70" t="s">
        <v>130</v>
      </c>
      <c r="Z14" s="70" t="s">
        <v>131</v>
      </c>
      <c r="AA14" s="70" t="s">
        <v>132</v>
      </c>
      <c r="AB14" s="70" t="s">
        <v>133</v>
      </c>
      <c r="AC14" s="70" t="s">
        <v>134</v>
      </c>
      <c r="AD14" s="70" t="s">
        <v>135</v>
      </c>
      <c r="AE14" s="70" t="s">
        <v>136</v>
      </c>
      <c r="AF14" s="70" t="s">
        <v>137</v>
      </c>
      <c r="AG14" s="70" t="s">
        <v>138</v>
      </c>
      <c r="AH14" s="70" t="s">
        <v>139</v>
      </c>
      <c r="AI14" s="70" t="s">
        <v>140</v>
      </c>
      <c r="AJ14" s="70" t="s">
        <v>141</v>
      </c>
      <c r="AK14" s="70" t="s">
        <v>262</v>
      </c>
      <c r="AL14" s="70" t="s">
        <v>24</v>
      </c>
      <c r="AM14" s="121" t="s">
        <v>176</v>
      </c>
      <c r="AN14" s="121" t="s">
        <v>25</v>
      </c>
      <c r="AO14" s="121" t="s">
        <v>26</v>
      </c>
      <c r="AP14" s="121" t="s">
        <v>298</v>
      </c>
      <c r="AQ14" s="121" t="s">
        <v>297</v>
      </c>
      <c r="AR14" s="121" t="s">
        <v>299</v>
      </c>
      <c r="AT14" s="10" t="s">
        <v>328</v>
      </c>
      <c r="AU14" t="s">
        <v>25</v>
      </c>
      <c r="AV14" t="s">
        <v>26</v>
      </c>
      <c r="AW14" s="10" t="s">
        <v>327</v>
      </c>
      <c r="AX14" t="s">
        <v>25</v>
      </c>
      <c r="AY14" t="s">
        <v>26</v>
      </c>
      <c r="BA14" s="10" t="s">
        <v>328</v>
      </c>
      <c r="BB14" s="128" t="s">
        <v>25</v>
      </c>
      <c r="BC14" s="128" t="s">
        <v>26</v>
      </c>
      <c r="BD14" t="s">
        <v>335</v>
      </c>
      <c r="BE14" t="s">
        <v>336</v>
      </c>
    </row>
    <row r="15" spans="1:57" x14ac:dyDescent="0.3">
      <c r="A15" s="3">
        <v>40679</v>
      </c>
      <c r="B15" s="3">
        <v>1</v>
      </c>
      <c r="C15" s="3">
        <v>1997</v>
      </c>
      <c r="D15" s="41">
        <v>45958.338912037034</v>
      </c>
      <c r="E15" s="3" t="s">
        <v>61</v>
      </c>
      <c r="F15" s="110">
        <v>1</v>
      </c>
      <c r="G15" s="3">
        <v>2</v>
      </c>
      <c r="H15" s="3">
        <v>2</v>
      </c>
      <c r="I15" s="3">
        <v>2</v>
      </c>
      <c r="J15" s="3">
        <v>4</v>
      </c>
      <c r="K15" s="3">
        <v>1</v>
      </c>
      <c r="L15" s="3">
        <v>2</v>
      </c>
      <c r="M15" s="3">
        <v>3</v>
      </c>
      <c r="N15" s="3">
        <v>3</v>
      </c>
      <c r="O15" s="3">
        <v>4</v>
      </c>
      <c r="P15" s="3">
        <v>4</v>
      </c>
      <c r="Q15" s="3">
        <v>4</v>
      </c>
      <c r="R15" s="3">
        <v>5</v>
      </c>
      <c r="S15" s="3">
        <v>4</v>
      </c>
      <c r="T15" s="3">
        <v>4</v>
      </c>
      <c r="U15" s="3">
        <v>3</v>
      </c>
      <c r="V15" s="3">
        <v>5</v>
      </c>
      <c r="W15" s="3">
        <v>4</v>
      </c>
      <c r="X15" s="3">
        <v>4</v>
      </c>
      <c r="Y15" s="3">
        <v>3</v>
      </c>
      <c r="Z15" s="3">
        <v>7</v>
      </c>
      <c r="AA15" s="3">
        <v>2</v>
      </c>
      <c r="AB15" s="3">
        <v>9</v>
      </c>
      <c r="AC15" s="3">
        <v>6</v>
      </c>
      <c r="AD15" s="3">
        <v>8</v>
      </c>
      <c r="AE15" s="3">
        <v>7</v>
      </c>
      <c r="AF15" s="3">
        <v>10</v>
      </c>
      <c r="AG15" s="3">
        <v>4</v>
      </c>
      <c r="AH15" s="3">
        <v>3</v>
      </c>
      <c r="AI15" s="3">
        <v>5</v>
      </c>
      <c r="AJ15" s="3">
        <v>1</v>
      </c>
      <c r="AK15" s="78">
        <f>2025-Table10[[#This Row],[rocnik]]</f>
        <v>28</v>
      </c>
      <c r="AL15" s="44">
        <f>SUM(Table10[[#This Row],[p1 re]:[p10]])</f>
        <v>27</v>
      </c>
      <c r="AM15" s="44">
        <f>_xlfn.STDEV.P(Table10[[#This Row],[p1 re]:[p10]])</f>
        <v>1.004987562112089</v>
      </c>
      <c r="AN15" s="44">
        <f>STANDARDIZE(Table10[[#This Row],[HS]],$P$5,$Q$5)</f>
        <v>-0.20785000969010886</v>
      </c>
      <c r="AO15" s="73">
        <f>ROUND((10*(Table10[[#This Row],[HS]]-$P$5)/$Q$5)+50,0)</f>
        <v>48</v>
      </c>
      <c r="AP15" s="73">
        <f>Table10[[#This Row],[HS]]-$BA$9</f>
        <v>27</v>
      </c>
      <c r="AQ15" s="73">
        <f>Table10[[#This Row],[HS]]+$BA$9</f>
        <v>27</v>
      </c>
      <c r="AR15" s="118">
        <f>PERCENTRANK(Table10[HS],Table10[[#This Row],[HS]])</f>
        <v>0.38800000000000001</v>
      </c>
      <c r="AT15">
        <f>SUM(Table10[[#This Row],[p1 re]],Table10[[#This Row],[p3 re]],Table10[[#This Row],[p7 re]],Table10[[#This Row],[p9 re]],)</f>
        <v>11</v>
      </c>
      <c r="AU15">
        <f>(AT15-$AT$8)/$AT$11</f>
        <v>-1.346441483502806E-2</v>
      </c>
      <c r="AV15" s="113">
        <f>50+AU15*10</f>
        <v>49.865355851649717</v>
      </c>
      <c r="AW15">
        <f>SUM(Table10[[#This Row],[p2]],Table10[[#This Row],[p4]],Table10[[#This Row],[p6]],Table10[[#This Row],[p8]],Table10[[#This Row],[p10]])</f>
        <v>15</v>
      </c>
      <c r="AX15" s="113">
        <f>(AW15-$AW$8)/$AW$11</f>
        <v>-0.10290439505630369</v>
      </c>
      <c r="AY15" s="113">
        <f>50+AX15*10</f>
        <v>48.970956049436964</v>
      </c>
      <c r="BA15">
        <v>4</v>
      </c>
      <c r="BB15" s="113">
        <f>(BA15-$AT$8)/$AT$11</f>
        <v>-1.8827740077647637</v>
      </c>
      <c r="BC15" s="113">
        <f>50+BB15*10</f>
        <v>31.172259922352364</v>
      </c>
      <c r="BD15" s="136">
        <f>ROUND(_xlfn.NORM.S.DIST(BB15,TRUE )*100,0)</f>
        <v>3</v>
      </c>
      <c r="BE15" s="136">
        <f>ROUND((BB15*2)+5.5, 0)</f>
        <v>2</v>
      </c>
    </row>
    <row r="16" spans="1:57" x14ac:dyDescent="0.3">
      <c r="A16" s="4">
        <v>40683</v>
      </c>
      <c r="B16" s="4">
        <v>0</v>
      </c>
      <c r="C16" s="4">
        <v>2003</v>
      </c>
      <c r="D16" s="42">
        <v>45960.72184027778</v>
      </c>
      <c r="E16" s="4" t="s">
        <v>99</v>
      </c>
      <c r="F16" s="110">
        <v>1.5</v>
      </c>
      <c r="G16" s="4">
        <v>3</v>
      </c>
      <c r="H16" s="4">
        <v>2</v>
      </c>
      <c r="I16" s="4">
        <v>1</v>
      </c>
      <c r="J16" s="4">
        <v>2</v>
      </c>
      <c r="K16" s="4">
        <v>1</v>
      </c>
      <c r="L16" s="4">
        <v>1</v>
      </c>
      <c r="M16" s="4">
        <v>1</v>
      </c>
      <c r="N16" s="4">
        <v>3</v>
      </c>
      <c r="O16" s="4">
        <v>1</v>
      </c>
      <c r="P16" s="4">
        <v>1</v>
      </c>
      <c r="Q16" s="4">
        <v>9</v>
      </c>
      <c r="R16" s="4">
        <v>16</v>
      </c>
      <c r="S16" s="4">
        <v>6</v>
      </c>
      <c r="T16" s="4">
        <v>5</v>
      </c>
      <c r="U16" s="4">
        <v>2</v>
      </c>
      <c r="V16" s="4">
        <v>3</v>
      </c>
      <c r="W16" s="4">
        <v>4</v>
      </c>
      <c r="X16" s="4">
        <v>8</v>
      </c>
      <c r="Y16" s="4">
        <v>5</v>
      </c>
      <c r="Z16" s="4">
        <v>4</v>
      </c>
      <c r="AA16" s="4">
        <v>3</v>
      </c>
      <c r="AB16" s="4">
        <v>2</v>
      </c>
      <c r="AC16" s="4">
        <v>1</v>
      </c>
      <c r="AD16" s="4">
        <v>10</v>
      </c>
      <c r="AE16" s="4">
        <v>5</v>
      </c>
      <c r="AF16" s="4">
        <v>7</v>
      </c>
      <c r="AG16" s="4">
        <v>6</v>
      </c>
      <c r="AH16" s="4">
        <v>4</v>
      </c>
      <c r="AI16" s="4">
        <v>8</v>
      </c>
      <c r="AJ16" s="4">
        <v>9</v>
      </c>
      <c r="AK16" s="4">
        <f>2025-Table10[[#This Row],[rocnik]]</f>
        <v>22</v>
      </c>
      <c r="AL16" s="4">
        <f>SUM(Table10[[#This Row],[p1 re]:[p10]])</f>
        <v>16</v>
      </c>
      <c r="AM16" s="4">
        <f>_xlfn.STDEV.P(Table10[[#This Row],[p1 re]:[p10]])</f>
        <v>0.8</v>
      </c>
      <c r="AN16" s="4">
        <f>STANDARDIZE(Table10[[#This Row],[HS]],$P$5,$Q$5)</f>
        <v>-1.913653537491691</v>
      </c>
      <c r="AO16" s="72">
        <f>ROUND((10*(Table10[[#This Row],[HS]]-$P$5)/$Q$5)+50,0)</f>
        <v>31</v>
      </c>
      <c r="AP16" s="72">
        <f>Table10[[#This Row],[HS]]-$BA$9</f>
        <v>16</v>
      </c>
      <c r="AQ16" s="72">
        <f>Table10[[#This Row],[HS]]+$BA$9</f>
        <v>16</v>
      </c>
      <c r="AR16" s="119">
        <f>PERCENTRANK(Table10[HS],Table10[[#This Row],[HS]])</f>
        <v>2.1000000000000001E-2</v>
      </c>
      <c r="AT16" s="128">
        <f>SUM(Table10[[#This Row],[p1 re]],Table10[[#This Row],[p3 re]],Table10[[#This Row],[p7 re]],Table10[[#This Row],[p9 re]],)</f>
        <v>6</v>
      </c>
      <c r="AU16" s="128">
        <f t="shared" ref="AU16:AU79" si="0">(AT16-$AT$8)/$AT$11</f>
        <v>-1.3486855526419821</v>
      </c>
      <c r="AV16" s="113">
        <f t="shared" ref="AV16:AV79" si="1">50+AU16*10</f>
        <v>36.513144473580184</v>
      </c>
      <c r="AW16" s="128">
        <f>SUM(Table10[[#This Row],[p2]],Table10[[#This Row],[p4]],Table10[[#This Row],[p6]],Table10[[#This Row],[p8]],Table10[[#This Row],[p10]])</f>
        <v>9</v>
      </c>
      <c r="AX16" s="113">
        <f t="shared" ref="AX16:AX79" si="2">(AW16-$AW$8)/$AW$11</f>
        <v>-1.3807085354076225</v>
      </c>
      <c r="AY16" s="113">
        <f t="shared" ref="AY16:AY79" si="3">50+AX16*10</f>
        <v>36.192914645923778</v>
      </c>
      <c r="BA16">
        <v>5</v>
      </c>
      <c r="BB16" s="113">
        <f t="shared" ref="BB16:BB36" si="4">(BA16-$AT$8)/$AT$11</f>
        <v>-1.6157297802033728</v>
      </c>
      <c r="BC16" s="113">
        <f t="shared" ref="BC16:BC36" si="5">50+BB16*10</f>
        <v>33.842702197966275</v>
      </c>
      <c r="BD16" s="136">
        <f t="shared" ref="BD16:BD31" si="6">ROUND(_xlfn.NORM.S.DIST(BB16,TRUE )*100,0)</f>
        <v>5</v>
      </c>
      <c r="BE16" s="136">
        <f t="shared" ref="BE16:BE36" si="7">ROUND((BB16*2)+5.5, 0)</f>
        <v>2</v>
      </c>
    </row>
    <row r="17" spans="1:57" x14ac:dyDescent="0.3">
      <c r="A17" s="3">
        <v>40697</v>
      </c>
      <c r="B17" s="3">
        <v>0</v>
      </c>
      <c r="C17" s="3">
        <v>2001</v>
      </c>
      <c r="D17" s="41">
        <v>45958.36204861111</v>
      </c>
      <c r="E17" s="3">
        <v>1</v>
      </c>
      <c r="F17" s="110">
        <v>1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5</v>
      </c>
      <c r="O17" s="3">
        <v>1</v>
      </c>
      <c r="P17" s="3">
        <v>4</v>
      </c>
      <c r="Q17" s="3">
        <v>8</v>
      </c>
      <c r="R17" s="3">
        <v>3</v>
      </c>
      <c r="S17" s="3">
        <v>4</v>
      </c>
      <c r="T17" s="3">
        <v>3</v>
      </c>
      <c r="U17" s="3">
        <v>7</v>
      </c>
      <c r="V17" s="3">
        <v>4</v>
      </c>
      <c r="W17" s="3">
        <v>4</v>
      </c>
      <c r="X17" s="3">
        <v>4</v>
      </c>
      <c r="Y17" s="3">
        <v>4</v>
      </c>
      <c r="Z17" s="3">
        <v>4</v>
      </c>
      <c r="AA17" s="3">
        <v>7</v>
      </c>
      <c r="AB17" s="3">
        <v>9</v>
      </c>
      <c r="AC17" s="3">
        <v>8</v>
      </c>
      <c r="AD17" s="3">
        <v>5</v>
      </c>
      <c r="AE17" s="3">
        <v>10</v>
      </c>
      <c r="AF17" s="3">
        <v>6</v>
      </c>
      <c r="AG17" s="3">
        <v>4</v>
      </c>
      <c r="AH17" s="3">
        <v>2</v>
      </c>
      <c r="AI17" s="3">
        <v>1</v>
      </c>
      <c r="AJ17" s="3">
        <v>3</v>
      </c>
      <c r="AK17" s="3">
        <f>2025-Table10[[#This Row],[rocnik]]</f>
        <v>24</v>
      </c>
      <c r="AL17" s="4">
        <f>SUM(Table10[[#This Row],[p1 re]:[p10]])</f>
        <v>17</v>
      </c>
      <c r="AM17" s="4">
        <f>_xlfn.STDEV.P(Table10[[#This Row],[p1 re]:[p10]])</f>
        <v>1.4177446878757824</v>
      </c>
      <c r="AN17" s="4">
        <f>STANDARDIZE(Table10[[#This Row],[HS]],$P$5,$Q$5)</f>
        <v>-1.758580489509729</v>
      </c>
      <c r="AO17" s="72">
        <f>ROUND((10*(Table10[[#This Row],[HS]]-$P$5)/$Q$5)+50,0)</f>
        <v>32</v>
      </c>
      <c r="AP17" s="72">
        <f>Table10[[#This Row],[HS]]-$BA$9</f>
        <v>17</v>
      </c>
      <c r="AQ17" s="72">
        <f>Table10[[#This Row],[HS]]+$BA$9</f>
        <v>17</v>
      </c>
      <c r="AR17" s="119">
        <f>PERCENTRANK(Table10[HS],Table10[[#This Row],[HS]])</f>
        <v>3.3000000000000002E-2</v>
      </c>
      <c r="AT17" s="128">
        <f>SUM(Table10[[#This Row],[p1 re]],Table10[[#This Row],[p3 re]],Table10[[#This Row],[p7 re]],Table10[[#This Row],[p9 re]],)</f>
        <v>4</v>
      </c>
      <c r="AU17" s="128">
        <f t="shared" si="0"/>
        <v>-1.8827740077647637</v>
      </c>
      <c r="AV17" s="113">
        <f t="shared" si="1"/>
        <v>31.172259922352364</v>
      </c>
      <c r="AW17" s="128">
        <f>SUM(Table10[[#This Row],[p2]],Table10[[#This Row],[p4]],Table10[[#This Row],[p6]],Table10[[#This Row],[p8]],Table10[[#This Row],[p10]])</f>
        <v>12</v>
      </c>
      <c r="AX17" s="113">
        <f t="shared" si="2"/>
        <v>-0.74180646523196303</v>
      </c>
      <c r="AY17" s="113">
        <f t="shared" si="3"/>
        <v>42.581935347680371</v>
      </c>
      <c r="BA17">
        <v>6</v>
      </c>
      <c r="BB17" s="113">
        <f t="shared" si="4"/>
        <v>-1.3486855526419821</v>
      </c>
      <c r="BC17" s="113">
        <f t="shared" si="5"/>
        <v>36.513144473580184</v>
      </c>
      <c r="BD17" s="136">
        <f t="shared" si="6"/>
        <v>9</v>
      </c>
      <c r="BE17" s="136">
        <f t="shared" si="7"/>
        <v>3</v>
      </c>
    </row>
    <row r="18" spans="1:57" x14ac:dyDescent="0.3">
      <c r="A18" s="4">
        <v>40702</v>
      </c>
      <c r="B18" s="4">
        <v>0</v>
      </c>
      <c r="C18" s="4">
        <v>2003</v>
      </c>
      <c r="D18" s="42">
        <v>45958.461921296293</v>
      </c>
      <c r="E18" s="4">
        <v>1</v>
      </c>
      <c r="F18" s="110">
        <v>1</v>
      </c>
      <c r="G18" s="4">
        <v>3</v>
      </c>
      <c r="H18" s="4">
        <v>3</v>
      </c>
      <c r="I18" s="4">
        <v>3</v>
      </c>
      <c r="J18" s="4">
        <v>4</v>
      </c>
      <c r="K18" s="4">
        <v>2</v>
      </c>
      <c r="L18" s="4">
        <v>2</v>
      </c>
      <c r="M18" s="4">
        <v>3</v>
      </c>
      <c r="N18" s="4">
        <v>2</v>
      </c>
      <c r="O18" s="4">
        <v>4</v>
      </c>
      <c r="P18" s="4">
        <v>4</v>
      </c>
      <c r="Q18" s="4">
        <v>8</v>
      </c>
      <c r="R18" s="4">
        <v>6</v>
      </c>
      <c r="S18" s="4">
        <v>8</v>
      </c>
      <c r="T18" s="4">
        <v>8</v>
      </c>
      <c r="U18" s="4">
        <v>4</v>
      </c>
      <c r="V18" s="4">
        <v>7</v>
      </c>
      <c r="W18" s="4">
        <v>5</v>
      </c>
      <c r="X18" s="4">
        <v>6</v>
      </c>
      <c r="Y18" s="4">
        <v>7</v>
      </c>
      <c r="Z18" s="4">
        <v>6</v>
      </c>
      <c r="AA18" s="4">
        <v>5</v>
      </c>
      <c r="AB18" s="4">
        <v>7</v>
      </c>
      <c r="AC18" s="4">
        <v>10</v>
      </c>
      <c r="AD18" s="4">
        <v>1</v>
      </c>
      <c r="AE18" s="4">
        <v>4</v>
      </c>
      <c r="AF18" s="4">
        <v>6</v>
      </c>
      <c r="AG18" s="4">
        <v>3</v>
      </c>
      <c r="AH18" s="4">
        <v>2</v>
      </c>
      <c r="AI18" s="4">
        <v>8</v>
      </c>
      <c r="AJ18" s="4">
        <v>9</v>
      </c>
      <c r="AK18" s="4">
        <f>2025-Table10[[#This Row],[rocnik]]</f>
        <v>22</v>
      </c>
      <c r="AL18" s="4">
        <f>SUM(Table10[[#This Row],[p1 re]:[p10]])</f>
        <v>30</v>
      </c>
      <c r="AM18" s="4">
        <f>_xlfn.STDEV.P(Table10[[#This Row],[p1 re]:[p10]])</f>
        <v>0.7745966692414834</v>
      </c>
      <c r="AN18" s="4">
        <f>STANDARDIZE(Table10[[#This Row],[HS]],$P$5,$Q$5)</f>
        <v>0.25736913425577723</v>
      </c>
      <c r="AO18" s="72">
        <f>ROUND((10*(Table10[[#This Row],[HS]]-$P$5)/$Q$5)+50,0)</f>
        <v>53</v>
      </c>
      <c r="AP18" s="72">
        <f>Table10[[#This Row],[HS]]-$BA$9</f>
        <v>30</v>
      </c>
      <c r="AQ18" s="72">
        <f>Table10[[#This Row],[HS]]+$BA$9</f>
        <v>30</v>
      </c>
      <c r="AR18" s="119">
        <f>PERCENTRANK(Table10[HS],Table10[[#This Row],[HS]])</f>
        <v>0.55600000000000005</v>
      </c>
      <c r="AT18" s="128">
        <f>SUM(Table10[[#This Row],[p1 re]],Table10[[#This Row],[p3 re]],Table10[[#This Row],[p7 re]],Table10[[#This Row],[p9 re]],)</f>
        <v>13</v>
      </c>
      <c r="AU18" s="128">
        <f t="shared" si="0"/>
        <v>0.52062404028775355</v>
      </c>
      <c r="AV18" s="113">
        <f t="shared" si="1"/>
        <v>55.206240402877533</v>
      </c>
      <c r="AW18" s="128">
        <f>SUM(Table10[[#This Row],[p2]],Table10[[#This Row],[p4]],Table10[[#This Row],[p6]],Table10[[#This Row],[p8]],Table10[[#This Row],[p10]])</f>
        <v>15</v>
      </c>
      <c r="AX18" s="113">
        <f t="shared" si="2"/>
        <v>-0.10290439505630369</v>
      </c>
      <c r="AY18" s="113">
        <f t="shared" si="3"/>
        <v>48.970956049436964</v>
      </c>
      <c r="BA18" s="128">
        <v>7</v>
      </c>
      <c r="BB18" s="113">
        <f t="shared" si="4"/>
        <v>-1.0816413250805912</v>
      </c>
      <c r="BC18" s="113">
        <f t="shared" si="5"/>
        <v>39.183586749194092</v>
      </c>
      <c r="BD18" s="136">
        <f t="shared" si="6"/>
        <v>14</v>
      </c>
      <c r="BE18" s="136">
        <f t="shared" si="7"/>
        <v>3</v>
      </c>
    </row>
    <row r="19" spans="1:57" x14ac:dyDescent="0.3">
      <c r="A19" s="3">
        <v>40713</v>
      </c>
      <c r="B19" s="3">
        <v>0</v>
      </c>
      <c r="C19" s="3">
        <v>2003</v>
      </c>
      <c r="D19" s="41">
        <v>45958.409490740742</v>
      </c>
      <c r="E19" s="3" t="s">
        <v>68</v>
      </c>
      <c r="F19" s="110">
        <v>1.5</v>
      </c>
      <c r="G19" s="3">
        <v>2</v>
      </c>
      <c r="H19" s="3">
        <v>2</v>
      </c>
      <c r="I19" s="3">
        <v>4</v>
      </c>
      <c r="J19" s="3">
        <v>4</v>
      </c>
      <c r="K19" s="3">
        <v>3</v>
      </c>
      <c r="L19" s="3">
        <v>2</v>
      </c>
      <c r="M19" s="3">
        <v>2</v>
      </c>
      <c r="N19" s="3">
        <v>3</v>
      </c>
      <c r="O19" s="3">
        <v>4</v>
      </c>
      <c r="P19" s="3">
        <v>2</v>
      </c>
      <c r="Q19" s="3">
        <v>7</v>
      </c>
      <c r="R19" s="3">
        <v>15</v>
      </c>
      <c r="S19" s="3">
        <v>5</v>
      </c>
      <c r="T19" s="3">
        <v>6</v>
      </c>
      <c r="U19" s="3">
        <v>9</v>
      </c>
      <c r="V19" s="3">
        <v>6</v>
      </c>
      <c r="W19" s="3">
        <v>7</v>
      </c>
      <c r="X19" s="3">
        <v>19</v>
      </c>
      <c r="Y19" s="3">
        <v>6</v>
      </c>
      <c r="Z19" s="3">
        <v>7</v>
      </c>
      <c r="AA19" s="3">
        <v>5</v>
      </c>
      <c r="AB19" s="3">
        <v>9</v>
      </c>
      <c r="AC19" s="3">
        <v>7</v>
      </c>
      <c r="AD19" s="3">
        <v>4</v>
      </c>
      <c r="AE19" s="3">
        <v>2</v>
      </c>
      <c r="AF19" s="3">
        <v>6</v>
      </c>
      <c r="AG19" s="3">
        <v>10</v>
      </c>
      <c r="AH19" s="3">
        <v>1</v>
      </c>
      <c r="AI19" s="3">
        <v>3</v>
      </c>
      <c r="AJ19" s="3">
        <v>8</v>
      </c>
      <c r="AK19" s="3">
        <f>2025-Table10[[#This Row],[rocnik]]</f>
        <v>22</v>
      </c>
      <c r="AL19" s="4">
        <f>SUM(Table10[[#This Row],[p1 re]:[p10]])</f>
        <v>28</v>
      </c>
      <c r="AM19" s="4">
        <f>_xlfn.STDEV.P(Table10[[#This Row],[p1 re]:[p10]])</f>
        <v>0.87177978870813466</v>
      </c>
      <c r="AN19" s="4">
        <f>STANDARDIZE(Table10[[#This Row],[HS]],$P$5,$Q$5)</f>
        <v>-5.2776961708146823E-2</v>
      </c>
      <c r="AO19" s="72">
        <f>ROUND((10*(Table10[[#This Row],[HS]]-$P$5)/$Q$5)+50,0)</f>
        <v>49</v>
      </c>
      <c r="AP19" s="72">
        <f>Table10[[#This Row],[HS]]-$BA$9</f>
        <v>28</v>
      </c>
      <c r="AQ19" s="72">
        <f>Table10[[#This Row],[HS]]+$BA$9</f>
        <v>28</v>
      </c>
      <c r="AR19" s="119">
        <f>PERCENTRANK(Table10[HS],Table10[[#This Row],[HS]])</f>
        <v>0.41299999999999998</v>
      </c>
      <c r="AT19" s="128">
        <f>SUM(Table10[[#This Row],[p1 re]],Table10[[#This Row],[p3 re]],Table10[[#This Row],[p7 re]],Table10[[#This Row],[p9 re]],)</f>
        <v>12</v>
      </c>
      <c r="AU19" s="128">
        <f t="shared" si="0"/>
        <v>0.25357981272636276</v>
      </c>
      <c r="AV19" s="113">
        <f t="shared" si="1"/>
        <v>52.535798127263625</v>
      </c>
      <c r="AW19" s="128">
        <f>SUM(Table10[[#This Row],[p2]],Table10[[#This Row],[p4]],Table10[[#This Row],[p6]],Table10[[#This Row],[p8]],Table10[[#This Row],[p10]])</f>
        <v>13</v>
      </c>
      <c r="AX19" s="113">
        <f t="shared" si="2"/>
        <v>-0.52883910850674332</v>
      </c>
      <c r="AY19" s="113">
        <f t="shared" si="3"/>
        <v>44.711608914932569</v>
      </c>
      <c r="BA19" s="128">
        <v>8</v>
      </c>
      <c r="BB19" s="113">
        <f t="shared" si="4"/>
        <v>-0.8145970975192004</v>
      </c>
      <c r="BC19" s="113">
        <f t="shared" si="5"/>
        <v>41.854029024808</v>
      </c>
      <c r="BD19" s="136">
        <f t="shared" si="6"/>
        <v>21</v>
      </c>
      <c r="BE19" s="136">
        <f t="shared" si="7"/>
        <v>4</v>
      </c>
    </row>
    <row r="20" spans="1:57" x14ac:dyDescent="0.3">
      <c r="A20" s="4">
        <v>40722</v>
      </c>
      <c r="B20" s="4">
        <v>1</v>
      </c>
      <c r="C20" s="4">
        <v>2003</v>
      </c>
      <c r="D20" s="42">
        <v>45958.445370370369</v>
      </c>
      <c r="E20" s="4" t="s">
        <v>72</v>
      </c>
      <c r="F20" s="110">
        <f>(12+1)/2</f>
        <v>6.5</v>
      </c>
      <c r="G20" s="4">
        <v>5</v>
      </c>
      <c r="H20" s="4">
        <v>2</v>
      </c>
      <c r="I20" s="4">
        <v>4</v>
      </c>
      <c r="J20" s="4">
        <v>4</v>
      </c>
      <c r="K20" s="4">
        <v>1</v>
      </c>
      <c r="L20" s="4">
        <v>1</v>
      </c>
      <c r="M20" s="4">
        <v>3</v>
      </c>
      <c r="N20" s="4">
        <v>1</v>
      </c>
      <c r="O20" s="4">
        <v>2</v>
      </c>
      <c r="P20" s="4">
        <v>2</v>
      </c>
      <c r="Q20" s="4">
        <v>5</v>
      </c>
      <c r="R20" s="4">
        <v>8</v>
      </c>
      <c r="S20" s="4">
        <v>6</v>
      </c>
      <c r="T20" s="4">
        <v>4</v>
      </c>
      <c r="U20" s="4">
        <v>21</v>
      </c>
      <c r="V20" s="4">
        <v>6</v>
      </c>
      <c r="W20" s="4">
        <v>9</v>
      </c>
      <c r="X20" s="4">
        <v>4</v>
      </c>
      <c r="Y20" s="4">
        <v>4</v>
      </c>
      <c r="Z20" s="4">
        <v>7</v>
      </c>
      <c r="AA20" s="4">
        <v>6</v>
      </c>
      <c r="AB20" s="4">
        <v>8</v>
      </c>
      <c r="AC20" s="4">
        <v>7</v>
      </c>
      <c r="AD20" s="4">
        <v>5</v>
      </c>
      <c r="AE20" s="4">
        <v>9</v>
      </c>
      <c r="AF20" s="4">
        <v>2</v>
      </c>
      <c r="AG20" s="4">
        <v>1</v>
      </c>
      <c r="AH20" s="4">
        <v>3</v>
      </c>
      <c r="AI20" s="4">
        <v>10</v>
      </c>
      <c r="AJ20" s="4">
        <v>4</v>
      </c>
      <c r="AK20" s="4">
        <f>2025-Table10[[#This Row],[rocnik]]</f>
        <v>22</v>
      </c>
      <c r="AL20" s="4">
        <f>SUM(Table10[[#This Row],[p1 re]:[p10]])</f>
        <v>25</v>
      </c>
      <c r="AM20" s="4">
        <f>_xlfn.STDEV.P(Table10[[#This Row],[p1 re]:[p10]])</f>
        <v>1.3601470508735443</v>
      </c>
      <c r="AN20" s="4">
        <f>STANDARDIZE(Table10[[#This Row],[HS]],$P$5,$Q$5)</f>
        <v>-0.51799610565403287</v>
      </c>
      <c r="AO20" s="72">
        <f>ROUND((10*(Table10[[#This Row],[HS]]-$P$5)/$Q$5)+50,0)</f>
        <v>45</v>
      </c>
      <c r="AP20" s="72">
        <f>Table10[[#This Row],[HS]]-$BA$9</f>
        <v>25</v>
      </c>
      <c r="AQ20" s="72">
        <f>Table10[[#This Row],[HS]]+$BA$9</f>
        <v>25</v>
      </c>
      <c r="AR20" s="119">
        <f>PERCENTRANK(Table10[HS],Table10[[#This Row],[HS]])</f>
        <v>0.312</v>
      </c>
      <c r="AT20" s="128">
        <f>SUM(Table10[[#This Row],[p1 re]],Table10[[#This Row],[p3 re]],Table10[[#This Row],[p7 re]],Table10[[#This Row],[p9 re]],)</f>
        <v>14</v>
      </c>
      <c r="AU20" s="128">
        <f t="shared" si="0"/>
        <v>0.78766826784914434</v>
      </c>
      <c r="AV20" s="113">
        <f t="shared" si="1"/>
        <v>57.876682678491441</v>
      </c>
      <c r="AW20" s="128">
        <f>SUM(Table10[[#This Row],[p2]],Table10[[#This Row],[p4]],Table10[[#This Row],[p6]],Table10[[#This Row],[p8]],Table10[[#This Row],[p10]])</f>
        <v>10</v>
      </c>
      <c r="AX20" s="113">
        <f t="shared" si="2"/>
        <v>-1.1677411786824026</v>
      </c>
      <c r="AY20" s="113">
        <f t="shared" si="3"/>
        <v>38.322588213175976</v>
      </c>
      <c r="BA20" s="128">
        <v>9</v>
      </c>
      <c r="BB20" s="113">
        <f t="shared" si="4"/>
        <v>-0.54755286995780961</v>
      </c>
      <c r="BC20" s="113">
        <f t="shared" si="5"/>
        <v>44.524471300421908</v>
      </c>
      <c r="BD20" s="136">
        <f t="shared" si="6"/>
        <v>29</v>
      </c>
      <c r="BE20" s="136">
        <f t="shared" si="7"/>
        <v>4</v>
      </c>
    </row>
    <row r="21" spans="1:57" x14ac:dyDescent="0.3">
      <c r="A21" s="3">
        <v>40754</v>
      </c>
      <c r="B21" s="3">
        <v>0</v>
      </c>
      <c r="C21" s="3">
        <v>2002</v>
      </c>
      <c r="D21" s="41">
        <v>45963.472083333334</v>
      </c>
      <c r="E21" s="3">
        <v>2</v>
      </c>
      <c r="F21" s="110">
        <v>2</v>
      </c>
      <c r="G21" s="3">
        <v>4</v>
      </c>
      <c r="H21" s="3">
        <v>2</v>
      </c>
      <c r="I21" s="3">
        <v>1</v>
      </c>
      <c r="J21" s="3">
        <v>2</v>
      </c>
      <c r="K21" s="3">
        <v>1</v>
      </c>
      <c r="L21" s="3">
        <v>1</v>
      </c>
      <c r="M21" s="3">
        <v>2</v>
      </c>
      <c r="N21" s="3">
        <v>2</v>
      </c>
      <c r="O21" s="3">
        <v>4</v>
      </c>
      <c r="P21" s="3">
        <v>2</v>
      </c>
      <c r="Q21" s="3">
        <v>6</v>
      </c>
      <c r="R21" s="3">
        <v>4</v>
      </c>
      <c r="S21" s="3">
        <v>3</v>
      </c>
      <c r="T21" s="3">
        <v>3</v>
      </c>
      <c r="U21" s="3">
        <v>3</v>
      </c>
      <c r="V21" s="3">
        <v>3</v>
      </c>
      <c r="W21" s="3">
        <v>68</v>
      </c>
      <c r="X21" s="3">
        <v>5</v>
      </c>
      <c r="Y21" s="3">
        <v>4</v>
      </c>
      <c r="Z21" s="3">
        <v>14</v>
      </c>
      <c r="AA21" s="3">
        <v>3</v>
      </c>
      <c r="AB21" s="3">
        <v>9</v>
      </c>
      <c r="AC21" s="3">
        <v>8</v>
      </c>
      <c r="AD21" s="3">
        <v>10</v>
      </c>
      <c r="AE21" s="3">
        <v>4</v>
      </c>
      <c r="AF21" s="3">
        <v>7</v>
      </c>
      <c r="AG21" s="3">
        <v>1</v>
      </c>
      <c r="AH21" s="3">
        <v>6</v>
      </c>
      <c r="AI21" s="3">
        <v>5</v>
      </c>
      <c r="AJ21" s="3">
        <v>2</v>
      </c>
      <c r="AK21" s="3">
        <f>2025-Table10[[#This Row],[rocnik]]</f>
        <v>23</v>
      </c>
      <c r="AL21" s="4">
        <f>SUM(Table10[[#This Row],[p1 re]:[p10]])</f>
        <v>21</v>
      </c>
      <c r="AM21" s="4">
        <f>_xlfn.STDEV.P(Table10[[#This Row],[p1 re]:[p10]])</f>
        <v>1.0440306508910551</v>
      </c>
      <c r="AN21" s="4">
        <f>STANDARDIZE(Table10[[#This Row],[HS]],$P$5,$Q$5)</f>
        <v>-1.1382882975818809</v>
      </c>
      <c r="AO21" s="72">
        <f>ROUND((10*(Table10[[#This Row],[HS]]-$P$5)/$Q$5)+50,0)</f>
        <v>39</v>
      </c>
      <c r="AP21" s="72">
        <f>Table10[[#This Row],[HS]]-$BA$9</f>
        <v>21</v>
      </c>
      <c r="AQ21" s="72">
        <f>Table10[[#This Row],[HS]]+$BA$9</f>
        <v>21</v>
      </c>
      <c r="AR21" s="119">
        <f>PERCENTRANK(Table10[HS],Table10[[#This Row],[HS]])</f>
        <v>0.13</v>
      </c>
      <c r="AT21" s="128">
        <f>SUM(Table10[[#This Row],[p1 re]],Table10[[#This Row],[p3 re]],Table10[[#This Row],[p7 re]],Table10[[#This Row],[p9 re]],)</f>
        <v>11</v>
      </c>
      <c r="AU21" s="128">
        <f t="shared" si="0"/>
        <v>-1.346441483502806E-2</v>
      </c>
      <c r="AV21" s="113">
        <f t="shared" si="1"/>
        <v>49.865355851649717</v>
      </c>
      <c r="AW21" s="128">
        <f>SUM(Table10[[#This Row],[p2]],Table10[[#This Row],[p4]],Table10[[#This Row],[p6]],Table10[[#This Row],[p8]],Table10[[#This Row],[p10]])</f>
        <v>9</v>
      </c>
      <c r="AX21" s="113">
        <f t="shared" si="2"/>
        <v>-1.3807085354076225</v>
      </c>
      <c r="AY21" s="113">
        <f t="shared" si="3"/>
        <v>36.192914645923778</v>
      </c>
      <c r="BA21" s="128">
        <v>10</v>
      </c>
      <c r="BB21" s="113">
        <f t="shared" si="4"/>
        <v>-0.28050864239641887</v>
      </c>
      <c r="BC21" s="113">
        <f t="shared" si="5"/>
        <v>47.194913576035809</v>
      </c>
      <c r="BD21" s="136">
        <f t="shared" si="6"/>
        <v>39</v>
      </c>
      <c r="BE21" s="136">
        <f t="shared" si="7"/>
        <v>5</v>
      </c>
    </row>
    <row r="22" spans="1:57" x14ac:dyDescent="0.3">
      <c r="A22" s="4">
        <v>40822</v>
      </c>
      <c r="B22" s="4">
        <v>0</v>
      </c>
      <c r="C22" s="4">
        <v>2005</v>
      </c>
      <c r="D22" s="42">
        <v>45958.53162037037</v>
      </c>
      <c r="E22" s="4">
        <v>4</v>
      </c>
      <c r="F22" s="110">
        <v>4</v>
      </c>
      <c r="G22" s="4">
        <v>3</v>
      </c>
      <c r="H22" s="4">
        <v>5</v>
      </c>
      <c r="I22" s="4">
        <v>4</v>
      </c>
      <c r="J22" s="4">
        <v>5</v>
      </c>
      <c r="K22" s="4">
        <v>2</v>
      </c>
      <c r="L22" s="4">
        <v>4</v>
      </c>
      <c r="M22" s="4">
        <v>4</v>
      </c>
      <c r="N22" s="4">
        <v>2</v>
      </c>
      <c r="O22" s="4">
        <v>4</v>
      </c>
      <c r="P22" s="4">
        <v>2</v>
      </c>
      <c r="Q22" s="4">
        <v>7</v>
      </c>
      <c r="R22" s="4">
        <v>12</v>
      </c>
      <c r="S22" s="4">
        <v>7</v>
      </c>
      <c r="T22" s="4">
        <v>3</v>
      </c>
      <c r="U22" s="4">
        <v>4</v>
      </c>
      <c r="V22" s="4">
        <v>4</v>
      </c>
      <c r="W22" s="4">
        <v>3</v>
      </c>
      <c r="X22" s="4">
        <v>5</v>
      </c>
      <c r="Y22" s="4">
        <v>4</v>
      </c>
      <c r="Z22" s="4">
        <v>5</v>
      </c>
      <c r="AA22" s="4">
        <v>7</v>
      </c>
      <c r="AB22" s="4">
        <v>1</v>
      </c>
      <c r="AC22" s="4">
        <v>5</v>
      </c>
      <c r="AD22" s="4">
        <v>10</v>
      </c>
      <c r="AE22" s="4">
        <v>8</v>
      </c>
      <c r="AF22" s="4">
        <v>2</v>
      </c>
      <c r="AG22" s="4">
        <v>6</v>
      </c>
      <c r="AH22" s="4">
        <v>4</v>
      </c>
      <c r="AI22" s="4">
        <v>9</v>
      </c>
      <c r="AJ22" s="4">
        <v>3</v>
      </c>
      <c r="AK22" s="4">
        <f>2025-Table10[[#This Row],[rocnik]]</f>
        <v>20</v>
      </c>
      <c r="AL22" s="4">
        <f>SUM(Table10[[#This Row],[p1 re]:[p10]])</f>
        <v>35</v>
      </c>
      <c r="AM22" s="4">
        <f>_xlfn.STDEV.P(Table10[[#This Row],[p1 re]:[p10]])</f>
        <v>1.1180339887498949</v>
      </c>
      <c r="AN22" s="4">
        <f>STANDARDIZE(Table10[[#This Row],[HS]],$P$5,$Q$5)</f>
        <v>1.0327343741655872</v>
      </c>
      <c r="AO22" s="72">
        <f>ROUND((10*(Table10[[#This Row],[HS]]-$P$5)/$Q$5)+50,0)</f>
        <v>60</v>
      </c>
      <c r="AP22" s="72">
        <f>Table10[[#This Row],[HS]]-$BA$9</f>
        <v>35</v>
      </c>
      <c r="AQ22" s="72">
        <f>Table10[[#This Row],[HS]]+$BA$9</f>
        <v>35</v>
      </c>
      <c r="AR22" s="119">
        <f>PERCENTRANK(Table10[HS],Table10[[#This Row],[HS]])</f>
        <v>0.83499999999999996</v>
      </c>
      <c r="AT22" s="128">
        <f>SUM(Table10[[#This Row],[p1 re]],Table10[[#This Row],[p3 re]],Table10[[#This Row],[p7 re]],Table10[[#This Row],[p9 re]],)</f>
        <v>15</v>
      </c>
      <c r="AU22" s="128">
        <f t="shared" si="0"/>
        <v>1.0547124954105351</v>
      </c>
      <c r="AV22" s="113">
        <f t="shared" si="1"/>
        <v>60.54712495410535</v>
      </c>
      <c r="AW22" s="128">
        <f>SUM(Table10[[#This Row],[p2]],Table10[[#This Row],[p4]],Table10[[#This Row],[p6]],Table10[[#This Row],[p8]],Table10[[#This Row],[p10]])</f>
        <v>18</v>
      </c>
      <c r="AX22" s="113">
        <f t="shared" si="2"/>
        <v>0.5359976751193557</v>
      </c>
      <c r="AY22" s="113">
        <f t="shared" si="3"/>
        <v>55.359976751193557</v>
      </c>
      <c r="BA22" s="128">
        <v>11</v>
      </c>
      <c r="BB22" s="113">
        <f t="shared" si="4"/>
        <v>-1.346441483502806E-2</v>
      </c>
      <c r="BC22" s="113">
        <f t="shared" si="5"/>
        <v>49.865355851649717</v>
      </c>
      <c r="BD22" s="136">
        <f t="shared" si="6"/>
        <v>49</v>
      </c>
      <c r="BE22" s="136">
        <f t="shared" si="7"/>
        <v>5</v>
      </c>
    </row>
    <row r="23" spans="1:57" x14ac:dyDescent="0.3">
      <c r="A23" s="3">
        <v>40843</v>
      </c>
      <c r="B23" s="3">
        <v>0</v>
      </c>
      <c r="C23" s="3">
        <v>2001</v>
      </c>
      <c r="D23" s="41">
        <v>45958.507696759261</v>
      </c>
      <c r="E23" s="3" t="s">
        <v>28</v>
      </c>
      <c r="F23" s="110"/>
      <c r="G23" s="3">
        <v>4</v>
      </c>
      <c r="H23" s="3">
        <v>4</v>
      </c>
      <c r="I23" s="3">
        <v>1</v>
      </c>
      <c r="J23" s="3">
        <v>5</v>
      </c>
      <c r="K23" s="3">
        <v>4</v>
      </c>
      <c r="L23" s="3">
        <v>3</v>
      </c>
      <c r="M23" s="3">
        <v>1</v>
      </c>
      <c r="N23" s="3">
        <v>4</v>
      </c>
      <c r="O23" s="3">
        <v>1</v>
      </c>
      <c r="P23" s="3">
        <v>5</v>
      </c>
      <c r="Q23" s="3">
        <v>9</v>
      </c>
      <c r="R23" s="3">
        <v>4</v>
      </c>
      <c r="S23" s="3">
        <v>3</v>
      </c>
      <c r="T23" s="3">
        <v>3</v>
      </c>
      <c r="U23" s="3">
        <v>6</v>
      </c>
      <c r="V23" s="3">
        <v>3</v>
      </c>
      <c r="W23" s="3">
        <v>3</v>
      </c>
      <c r="X23" s="3">
        <v>3</v>
      </c>
      <c r="Y23" s="3">
        <v>2</v>
      </c>
      <c r="Z23" s="3">
        <v>3</v>
      </c>
      <c r="AA23" s="3">
        <v>2</v>
      </c>
      <c r="AB23" s="3">
        <v>7</v>
      </c>
      <c r="AC23" s="3">
        <v>10</v>
      </c>
      <c r="AD23" s="3">
        <v>5</v>
      </c>
      <c r="AE23" s="3">
        <v>1</v>
      </c>
      <c r="AF23" s="3">
        <v>4</v>
      </c>
      <c r="AG23" s="3">
        <v>8</v>
      </c>
      <c r="AH23" s="3">
        <v>3</v>
      </c>
      <c r="AI23" s="3">
        <v>9</v>
      </c>
      <c r="AJ23" s="3">
        <v>6</v>
      </c>
      <c r="AK23" s="3">
        <f>2025-Table10[[#This Row],[rocnik]]</f>
        <v>24</v>
      </c>
      <c r="AL23" s="4">
        <f>SUM(Table10[[#This Row],[p1 re]:[p10]])</f>
        <v>32</v>
      </c>
      <c r="AM23" s="4">
        <f>_xlfn.STDEV.P(Table10[[#This Row],[p1 re]:[p10]])</f>
        <v>1.5362291495737217</v>
      </c>
      <c r="AN23" s="4">
        <f>STANDARDIZE(Table10[[#This Row],[HS]],$P$5,$Q$5)</f>
        <v>0.56751523021970129</v>
      </c>
      <c r="AO23" s="72">
        <f>ROUND((10*(Table10[[#This Row],[HS]]-$P$5)/$Q$5)+50,0)</f>
        <v>56</v>
      </c>
      <c r="AP23" s="72">
        <f>Table10[[#This Row],[HS]]-$BA$9</f>
        <v>32</v>
      </c>
      <c r="AQ23" s="72">
        <f>Table10[[#This Row],[HS]]+$BA$9</f>
        <v>32</v>
      </c>
      <c r="AR23" s="119">
        <f>PERCENTRANK(Table10[HS],Table10[[#This Row],[HS]])</f>
        <v>0.67</v>
      </c>
      <c r="AT23" s="128">
        <f>SUM(Table10[[#This Row],[p1 re]],Table10[[#This Row],[p3 re]],Table10[[#This Row],[p7 re]],Table10[[#This Row],[p9 re]],)</f>
        <v>7</v>
      </c>
      <c r="AU23" s="128">
        <f t="shared" si="0"/>
        <v>-1.0816413250805912</v>
      </c>
      <c r="AV23" s="113">
        <f t="shared" si="1"/>
        <v>39.183586749194092</v>
      </c>
      <c r="AW23" s="128">
        <f>SUM(Table10[[#This Row],[p2]],Table10[[#This Row],[p4]],Table10[[#This Row],[p6]],Table10[[#This Row],[p8]],Table10[[#This Row],[p10]])</f>
        <v>21</v>
      </c>
      <c r="AX23" s="113">
        <f t="shared" si="2"/>
        <v>1.174899745295015</v>
      </c>
      <c r="AY23" s="113">
        <f t="shared" si="3"/>
        <v>61.74899745295015</v>
      </c>
      <c r="BA23" s="128">
        <v>12</v>
      </c>
      <c r="BB23" s="113">
        <f t="shared" si="4"/>
        <v>0.25357981272636276</v>
      </c>
      <c r="BC23" s="113">
        <f t="shared" si="5"/>
        <v>52.535798127263625</v>
      </c>
      <c r="BD23" s="136">
        <f t="shared" si="6"/>
        <v>60</v>
      </c>
      <c r="BE23" s="136">
        <f t="shared" si="7"/>
        <v>6</v>
      </c>
    </row>
    <row r="24" spans="1:57" x14ac:dyDescent="0.3">
      <c r="A24" s="4">
        <v>40852</v>
      </c>
      <c r="B24" s="4">
        <v>1</v>
      </c>
      <c r="C24" s="4">
        <v>1984</v>
      </c>
      <c r="D24" s="42">
        <v>45958.933067129627</v>
      </c>
      <c r="E24" s="4" t="s">
        <v>85</v>
      </c>
      <c r="F24" s="110">
        <v>0.16666666666666666</v>
      </c>
      <c r="G24" s="4">
        <v>4</v>
      </c>
      <c r="H24" s="4">
        <v>1</v>
      </c>
      <c r="I24" s="4">
        <v>5</v>
      </c>
      <c r="J24" s="4">
        <v>4</v>
      </c>
      <c r="K24" s="4">
        <v>2</v>
      </c>
      <c r="L24" s="4">
        <v>1</v>
      </c>
      <c r="M24" s="4">
        <v>5</v>
      </c>
      <c r="N24" s="4">
        <v>4</v>
      </c>
      <c r="O24" s="4">
        <v>4</v>
      </c>
      <c r="P24" s="4">
        <v>1</v>
      </c>
      <c r="Q24" s="4">
        <v>5</v>
      </c>
      <c r="R24" s="4">
        <v>9</v>
      </c>
      <c r="S24" s="4">
        <v>5</v>
      </c>
      <c r="T24" s="4">
        <v>5</v>
      </c>
      <c r="U24" s="4">
        <v>7</v>
      </c>
      <c r="V24" s="4">
        <v>13</v>
      </c>
      <c r="W24" s="4">
        <v>7</v>
      </c>
      <c r="X24" s="4">
        <v>11</v>
      </c>
      <c r="Y24" s="4">
        <v>7</v>
      </c>
      <c r="Z24" s="4">
        <v>26</v>
      </c>
      <c r="AA24" s="4">
        <v>10</v>
      </c>
      <c r="AB24" s="4">
        <v>5</v>
      </c>
      <c r="AC24" s="4">
        <v>2</v>
      </c>
      <c r="AD24" s="4">
        <v>8</v>
      </c>
      <c r="AE24" s="4">
        <v>4</v>
      </c>
      <c r="AF24" s="4">
        <v>3</v>
      </c>
      <c r="AG24" s="4">
        <v>7</v>
      </c>
      <c r="AH24" s="4">
        <v>9</v>
      </c>
      <c r="AI24" s="4">
        <v>6</v>
      </c>
      <c r="AJ24" s="4">
        <v>1</v>
      </c>
      <c r="AK24" s="4">
        <f>2025-Table10[[#This Row],[rocnik]]</f>
        <v>41</v>
      </c>
      <c r="AL24" s="4">
        <f>SUM(Table10[[#This Row],[p1 re]:[p10]])</f>
        <v>31</v>
      </c>
      <c r="AM24" s="4">
        <f>_xlfn.STDEV.P(Table10[[#This Row],[p1 re]:[p10]])</f>
        <v>1.57797338380595</v>
      </c>
      <c r="AN24" s="4">
        <f>STANDARDIZE(Table10[[#This Row],[HS]],$P$5,$Q$5)</f>
        <v>0.41244218223773926</v>
      </c>
      <c r="AO24" s="72">
        <f>ROUND((10*(Table10[[#This Row],[HS]]-$P$5)/$Q$5)+50,0)</f>
        <v>54</v>
      </c>
      <c r="AP24" s="72">
        <f>Table10[[#This Row],[HS]]-$BA$9</f>
        <v>31</v>
      </c>
      <c r="AQ24" s="72">
        <f>Table10[[#This Row],[HS]]+$BA$9</f>
        <v>31</v>
      </c>
      <c r="AR24" s="119">
        <f>PERCENTRANK(Table10[HS],Table10[[#This Row],[HS]])</f>
        <v>0.61599999999999999</v>
      </c>
      <c r="AT24" s="128">
        <f>SUM(Table10[[#This Row],[p1 re]],Table10[[#This Row],[p3 re]],Table10[[#This Row],[p7 re]],Table10[[#This Row],[p9 re]],)</f>
        <v>18</v>
      </c>
      <c r="AU24" s="128">
        <f t="shared" si="0"/>
        <v>1.8558451780947076</v>
      </c>
      <c r="AV24" s="113">
        <f t="shared" si="1"/>
        <v>68.558451780947081</v>
      </c>
      <c r="AW24" s="128">
        <f>SUM(Table10[[#This Row],[p2]],Table10[[#This Row],[p4]],Table10[[#This Row],[p6]],Table10[[#This Row],[p8]],Table10[[#This Row],[p10]])</f>
        <v>11</v>
      </c>
      <c r="AX24" s="113">
        <f t="shared" si="2"/>
        <v>-0.95477382195718286</v>
      </c>
      <c r="AY24" s="113">
        <f t="shared" si="3"/>
        <v>40.452261780428174</v>
      </c>
      <c r="BA24" s="128">
        <v>13</v>
      </c>
      <c r="BB24" s="113">
        <f t="shared" si="4"/>
        <v>0.52062404028775355</v>
      </c>
      <c r="BC24" s="113">
        <f t="shared" si="5"/>
        <v>55.206240402877533</v>
      </c>
      <c r="BD24" s="136">
        <f t="shared" si="6"/>
        <v>70</v>
      </c>
      <c r="BE24" s="136">
        <f t="shared" si="7"/>
        <v>7</v>
      </c>
    </row>
    <row r="25" spans="1:57" x14ac:dyDescent="0.3">
      <c r="A25" s="3">
        <v>40854</v>
      </c>
      <c r="B25" s="3">
        <v>0</v>
      </c>
      <c r="C25" s="3">
        <v>1983</v>
      </c>
      <c r="D25" s="41">
        <v>45962.752905092595</v>
      </c>
      <c r="E25" s="3" t="s">
        <v>35</v>
      </c>
      <c r="F25" s="110">
        <v>2</v>
      </c>
      <c r="G25" s="3">
        <v>1</v>
      </c>
      <c r="H25" s="3">
        <v>2</v>
      </c>
      <c r="I25" s="3">
        <v>1</v>
      </c>
      <c r="J25" s="3">
        <v>5</v>
      </c>
      <c r="K25" s="3">
        <v>2</v>
      </c>
      <c r="L25" s="3">
        <v>2</v>
      </c>
      <c r="M25" s="3">
        <v>2</v>
      </c>
      <c r="N25" s="3">
        <v>5</v>
      </c>
      <c r="O25" s="3">
        <v>1</v>
      </c>
      <c r="P25" s="3">
        <v>1</v>
      </c>
      <c r="Q25" s="3">
        <v>3</v>
      </c>
      <c r="R25" s="3">
        <v>5</v>
      </c>
      <c r="S25" s="3">
        <v>3</v>
      </c>
      <c r="T25" s="3">
        <v>2</v>
      </c>
      <c r="U25" s="3">
        <v>4</v>
      </c>
      <c r="V25" s="3">
        <v>5</v>
      </c>
      <c r="W25" s="3">
        <v>3</v>
      </c>
      <c r="X25" s="3">
        <v>3</v>
      </c>
      <c r="Y25" s="3">
        <v>5</v>
      </c>
      <c r="Z25" s="3">
        <v>10</v>
      </c>
      <c r="AA25" s="3">
        <v>4</v>
      </c>
      <c r="AB25" s="3">
        <v>9</v>
      </c>
      <c r="AC25" s="3">
        <v>7</v>
      </c>
      <c r="AD25" s="3">
        <v>5</v>
      </c>
      <c r="AE25" s="3">
        <v>8</v>
      </c>
      <c r="AF25" s="3">
        <v>6</v>
      </c>
      <c r="AG25" s="3">
        <v>10</v>
      </c>
      <c r="AH25" s="3">
        <v>3</v>
      </c>
      <c r="AI25" s="3">
        <v>2</v>
      </c>
      <c r="AJ25" s="3">
        <v>1</v>
      </c>
      <c r="AK25" s="3">
        <f>2025-Table10[[#This Row],[rocnik]]</f>
        <v>42</v>
      </c>
      <c r="AL25" s="4">
        <f>SUM(Table10[[#This Row],[p1 re]:[p10]])</f>
        <v>22</v>
      </c>
      <c r="AM25" s="4">
        <f>_xlfn.STDEV.P(Table10[[#This Row],[p1 re]:[p10]])</f>
        <v>1.4696938456699069</v>
      </c>
      <c r="AN25" s="4">
        <f>STANDARDIZE(Table10[[#This Row],[HS]],$P$5,$Q$5)</f>
        <v>-0.98321524959991891</v>
      </c>
      <c r="AO25" s="72">
        <f>ROUND((10*(Table10[[#This Row],[HS]]-$P$5)/$Q$5)+50,0)</f>
        <v>40</v>
      </c>
      <c r="AP25" s="72">
        <f>Table10[[#This Row],[HS]]-$BA$9</f>
        <v>22</v>
      </c>
      <c r="AQ25" s="72">
        <f>Table10[[#This Row],[HS]]+$BA$9</f>
        <v>22</v>
      </c>
      <c r="AR25" s="119">
        <f>PERCENTRANK(Table10[HS],Table10[[#This Row],[HS]])</f>
        <v>0.16800000000000001</v>
      </c>
      <c r="AT25" s="128">
        <f>SUM(Table10[[#This Row],[p1 re]],Table10[[#This Row],[p3 re]],Table10[[#This Row],[p7 re]],Table10[[#This Row],[p9 re]],)</f>
        <v>5</v>
      </c>
      <c r="AU25" s="128">
        <f t="shared" si="0"/>
        <v>-1.6157297802033728</v>
      </c>
      <c r="AV25" s="113">
        <f t="shared" si="1"/>
        <v>33.842702197966275</v>
      </c>
      <c r="AW25" s="128">
        <f>SUM(Table10[[#This Row],[p2]],Table10[[#This Row],[p4]],Table10[[#This Row],[p6]],Table10[[#This Row],[p8]],Table10[[#This Row],[p10]])</f>
        <v>15</v>
      </c>
      <c r="AX25" s="113">
        <f t="shared" si="2"/>
        <v>-0.10290439505630369</v>
      </c>
      <c r="AY25" s="113">
        <f t="shared" si="3"/>
        <v>48.970956049436964</v>
      </c>
      <c r="BA25" s="128">
        <v>14</v>
      </c>
      <c r="BB25" s="113">
        <f t="shared" si="4"/>
        <v>0.78766826784914434</v>
      </c>
      <c r="BC25" s="113">
        <f t="shared" si="5"/>
        <v>57.876682678491441</v>
      </c>
      <c r="BD25" s="136">
        <f t="shared" si="6"/>
        <v>78</v>
      </c>
      <c r="BE25" s="136">
        <f t="shared" si="7"/>
        <v>7</v>
      </c>
    </row>
    <row r="26" spans="1:57" x14ac:dyDescent="0.3">
      <c r="A26" s="4">
        <v>40855</v>
      </c>
      <c r="B26" s="4">
        <v>0</v>
      </c>
      <c r="C26" s="4">
        <v>2001</v>
      </c>
      <c r="D26" s="42">
        <v>45958.513391203705</v>
      </c>
      <c r="E26" s="4" t="s">
        <v>28</v>
      </c>
      <c r="F26" s="110"/>
      <c r="G26" s="4">
        <v>4</v>
      </c>
      <c r="H26" s="4">
        <v>4</v>
      </c>
      <c r="I26" s="4">
        <v>4</v>
      </c>
      <c r="J26" s="4">
        <v>4</v>
      </c>
      <c r="K26" s="4">
        <v>3</v>
      </c>
      <c r="L26" s="4">
        <v>4</v>
      </c>
      <c r="M26" s="4">
        <v>2</v>
      </c>
      <c r="N26" s="4">
        <v>4</v>
      </c>
      <c r="O26" s="4">
        <v>2</v>
      </c>
      <c r="P26" s="4">
        <v>4</v>
      </c>
      <c r="Q26" s="4">
        <v>5</v>
      </c>
      <c r="R26" s="4">
        <v>8</v>
      </c>
      <c r="S26" s="4">
        <v>3</v>
      </c>
      <c r="T26" s="4">
        <v>2</v>
      </c>
      <c r="U26" s="4">
        <v>3</v>
      </c>
      <c r="V26" s="4">
        <v>2</v>
      </c>
      <c r="W26" s="4">
        <v>2</v>
      </c>
      <c r="X26" s="4">
        <v>4</v>
      </c>
      <c r="Y26" s="4">
        <v>5</v>
      </c>
      <c r="Z26" s="4">
        <v>2</v>
      </c>
      <c r="AA26" s="4">
        <v>3</v>
      </c>
      <c r="AB26" s="4">
        <v>1</v>
      </c>
      <c r="AC26" s="4">
        <v>7</v>
      </c>
      <c r="AD26" s="4">
        <v>8</v>
      </c>
      <c r="AE26" s="4">
        <v>2</v>
      </c>
      <c r="AF26" s="4">
        <v>10</v>
      </c>
      <c r="AG26" s="4">
        <v>4</v>
      </c>
      <c r="AH26" s="4">
        <v>6</v>
      </c>
      <c r="AI26" s="4">
        <v>5</v>
      </c>
      <c r="AJ26" s="4">
        <v>9</v>
      </c>
      <c r="AK26" s="4">
        <f>2025-Table10[[#This Row],[rocnik]]</f>
        <v>24</v>
      </c>
      <c r="AL26" s="4">
        <f>SUM(Table10[[#This Row],[p1 re]:[p10]])</f>
        <v>35</v>
      </c>
      <c r="AM26" s="4">
        <f>_xlfn.STDEV.P(Table10[[#This Row],[p1 re]:[p10]])</f>
        <v>0.80622577482985502</v>
      </c>
      <c r="AN26" s="4">
        <f>STANDARDIZE(Table10[[#This Row],[HS]],$P$5,$Q$5)</f>
        <v>1.0327343741655872</v>
      </c>
      <c r="AO26" s="72">
        <f>ROUND((10*(Table10[[#This Row],[HS]]-$P$5)/$Q$5)+50,0)</f>
        <v>60</v>
      </c>
      <c r="AP26" s="72">
        <f>Table10[[#This Row],[HS]]-$BA$9</f>
        <v>35</v>
      </c>
      <c r="AQ26" s="72">
        <f>Table10[[#This Row],[HS]]+$BA$9</f>
        <v>35</v>
      </c>
      <c r="AR26" s="119">
        <f>PERCENTRANK(Table10[HS],Table10[[#This Row],[HS]])</f>
        <v>0.83499999999999996</v>
      </c>
      <c r="AT26" s="128">
        <f>SUM(Table10[[#This Row],[p1 re]],Table10[[#This Row],[p3 re]],Table10[[#This Row],[p7 re]],Table10[[#This Row],[p9 re]],)</f>
        <v>12</v>
      </c>
      <c r="AU26" s="128">
        <f t="shared" si="0"/>
        <v>0.25357981272636276</v>
      </c>
      <c r="AV26" s="113">
        <f t="shared" si="1"/>
        <v>52.535798127263625</v>
      </c>
      <c r="AW26" s="128">
        <f>SUM(Table10[[#This Row],[p2]],Table10[[#This Row],[p4]],Table10[[#This Row],[p6]],Table10[[#This Row],[p8]],Table10[[#This Row],[p10]])</f>
        <v>20</v>
      </c>
      <c r="AX26" s="113">
        <f t="shared" si="2"/>
        <v>0.96193238856979524</v>
      </c>
      <c r="AY26" s="113">
        <f t="shared" si="3"/>
        <v>59.619323885697952</v>
      </c>
      <c r="BA26" s="128">
        <v>15</v>
      </c>
      <c r="BB26" s="113">
        <f t="shared" si="4"/>
        <v>1.0547124954105351</v>
      </c>
      <c r="BC26" s="113">
        <f t="shared" si="5"/>
        <v>60.54712495410535</v>
      </c>
      <c r="BD26" s="136">
        <f t="shared" si="6"/>
        <v>85</v>
      </c>
      <c r="BE26" s="136">
        <f t="shared" si="7"/>
        <v>8</v>
      </c>
    </row>
    <row r="27" spans="1:57" x14ac:dyDescent="0.3">
      <c r="A27" s="3">
        <v>40873</v>
      </c>
      <c r="B27" s="3">
        <v>0</v>
      </c>
      <c r="C27" s="3">
        <v>2005</v>
      </c>
      <c r="D27" s="41">
        <v>45958.54351851852</v>
      </c>
      <c r="E27" s="3" t="s">
        <v>62</v>
      </c>
      <c r="F27" s="110">
        <v>2</v>
      </c>
      <c r="G27" s="3">
        <v>2</v>
      </c>
      <c r="H27" s="3">
        <v>4</v>
      </c>
      <c r="I27" s="3">
        <v>2</v>
      </c>
      <c r="J27" s="3">
        <v>4</v>
      </c>
      <c r="K27" s="3">
        <v>1</v>
      </c>
      <c r="L27" s="3">
        <v>1</v>
      </c>
      <c r="M27" s="3">
        <v>2</v>
      </c>
      <c r="N27" s="3">
        <v>2</v>
      </c>
      <c r="O27" s="3">
        <v>4</v>
      </c>
      <c r="P27" s="3">
        <v>4</v>
      </c>
      <c r="Q27" s="3">
        <v>7</v>
      </c>
      <c r="R27" s="3">
        <v>4</v>
      </c>
      <c r="S27" s="3">
        <v>4</v>
      </c>
      <c r="T27" s="3">
        <v>4</v>
      </c>
      <c r="U27" s="3">
        <v>6</v>
      </c>
      <c r="V27" s="3">
        <v>5</v>
      </c>
      <c r="W27" s="3">
        <v>4</v>
      </c>
      <c r="X27" s="3">
        <v>3</v>
      </c>
      <c r="Y27" s="3">
        <v>5</v>
      </c>
      <c r="Z27" s="3">
        <v>5</v>
      </c>
      <c r="AA27" s="3">
        <v>5</v>
      </c>
      <c r="AB27" s="3">
        <v>4</v>
      </c>
      <c r="AC27" s="3">
        <v>10</v>
      </c>
      <c r="AD27" s="3">
        <v>3</v>
      </c>
      <c r="AE27" s="3">
        <v>1</v>
      </c>
      <c r="AF27" s="3">
        <v>8</v>
      </c>
      <c r="AG27" s="3">
        <v>6</v>
      </c>
      <c r="AH27" s="3">
        <v>7</v>
      </c>
      <c r="AI27" s="3">
        <v>9</v>
      </c>
      <c r="AJ27" s="3">
        <v>2</v>
      </c>
      <c r="AK27" s="3">
        <f>2025-Table10[[#This Row],[rocnik]]</f>
        <v>20</v>
      </c>
      <c r="AL27" s="4">
        <f>SUM(Table10[[#This Row],[p1 re]:[p10]])</f>
        <v>26</v>
      </c>
      <c r="AM27" s="4">
        <f>_xlfn.STDEV.P(Table10[[#This Row],[p1 re]:[p10]])</f>
        <v>1.2</v>
      </c>
      <c r="AN27" s="4">
        <f>STANDARDIZE(Table10[[#This Row],[HS]],$P$5,$Q$5)</f>
        <v>-0.36292305767207089</v>
      </c>
      <c r="AO27" s="72">
        <f>ROUND((10*(Table10[[#This Row],[HS]]-$P$5)/$Q$5)+50,0)</f>
        <v>46</v>
      </c>
      <c r="AP27" s="72">
        <f>Table10[[#This Row],[HS]]-$BA$9</f>
        <v>26</v>
      </c>
      <c r="AQ27" s="72">
        <f>Table10[[#This Row],[HS]]+$BA$9</f>
        <v>26</v>
      </c>
      <c r="AR27" s="119">
        <f>PERCENTRANK(Table10[HS],Table10[[#This Row],[HS]])</f>
        <v>0.35</v>
      </c>
      <c r="AT27" s="128">
        <f>SUM(Table10[[#This Row],[p1 re]],Table10[[#This Row],[p3 re]],Table10[[#This Row],[p7 re]],Table10[[#This Row],[p9 re]],)</f>
        <v>10</v>
      </c>
      <c r="AU27" s="128">
        <f t="shared" si="0"/>
        <v>-0.28050864239641887</v>
      </c>
      <c r="AV27" s="113">
        <f t="shared" si="1"/>
        <v>47.194913576035809</v>
      </c>
      <c r="AW27" s="128">
        <f>SUM(Table10[[#This Row],[p2]],Table10[[#This Row],[p4]],Table10[[#This Row],[p6]],Table10[[#This Row],[p8]],Table10[[#This Row],[p10]])</f>
        <v>15</v>
      </c>
      <c r="AX27" s="113">
        <f t="shared" si="2"/>
        <v>-0.10290439505630369</v>
      </c>
      <c r="AY27" s="113">
        <f t="shared" si="3"/>
        <v>48.970956049436964</v>
      </c>
      <c r="BA27" s="128">
        <v>16</v>
      </c>
      <c r="BB27" s="113">
        <f t="shared" si="4"/>
        <v>1.3217567229719258</v>
      </c>
      <c r="BC27" s="113">
        <f t="shared" si="5"/>
        <v>63.217567229719258</v>
      </c>
      <c r="BD27" s="136">
        <f t="shared" si="6"/>
        <v>91</v>
      </c>
      <c r="BE27" s="136">
        <f t="shared" si="7"/>
        <v>8</v>
      </c>
    </row>
    <row r="28" spans="1:57" x14ac:dyDescent="0.3">
      <c r="A28" s="4">
        <v>40902</v>
      </c>
      <c r="B28" s="4">
        <v>0</v>
      </c>
      <c r="C28" s="4">
        <v>2003</v>
      </c>
      <c r="D28" s="42">
        <v>45958.611157407409</v>
      </c>
      <c r="E28" s="4" t="s">
        <v>28</v>
      </c>
      <c r="F28" s="110"/>
      <c r="G28" s="4">
        <v>5</v>
      </c>
      <c r="H28" s="4">
        <v>4</v>
      </c>
      <c r="I28" s="4">
        <v>2</v>
      </c>
      <c r="J28" s="4">
        <v>4</v>
      </c>
      <c r="K28" s="4">
        <v>2</v>
      </c>
      <c r="L28" s="4">
        <v>1</v>
      </c>
      <c r="M28" s="4">
        <v>2</v>
      </c>
      <c r="N28" s="4">
        <v>4</v>
      </c>
      <c r="O28" s="4">
        <v>2</v>
      </c>
      <c r="P28" s="4">
        <v>5</v>
      </c>
      <c r="Q28" s="4">
        <v>21</v>
      </c>
      <c r="R28" s="4">
        <v>7</v>
      </c>
      <c r="S28" s="4">
        <v>15</v>
      </c>
      <c r="T28" s="4">
        <v>7</v>
      </c>
      <c r="U28" s="4">
        <v>5</v>
      </c>
      <c r="V28" s="4">
        <v>4</v>
      </c>
      <c r="W28" s="4">
        <v>5</v>
      </c>
      <c r="X28" s="4">
        <v>10</v>
      </c>
      <c r="Y28" s="4">
        <v>3</v>
      </c>
      <c r="Z28" s="4">
        <v>5</v>
      </c>
      <c r="AA28" s="4">
        <v>5</v>
      </c>
      <c r="AB28" s="4">
        <v>7</v>
      </c>
      <c r="AC28" s="4">
        <v>6</v>
      </c>
      <c r="AD28" s="4">
        <v>2</v>
      </c>
      <c r="AE28" s="4">
        <v>10</v>
      </c>
      <c r="AF28" s="4">
        <v>8</v>
      </c>
      <c r="AG28" s="4">
        <v>1</v>
      </c>
      <c r="AH28" s="4">
        <v>3</v>
      </c>
      <c r="AI28" s="4">
        <v>4</v>
      </c>
      <c r="AJ28" s="4">
        <v>9</v>
      </c>
      <c r="AK28" s="4">
        <f>2025-Table10[[#This Row],[rocnik]]</f>
        <v>22</v>
      </c>
      <c r="AL28" s="4">
        <f>SUM(Table10[[#This Row],[p1 re]:[p10]])</f>
        <v>31</v>
      </c>
      <c r="AM28" s="4">
        <f>_xlfn.STDEV.P(Table10[[#This Row],[p1 re]:[p10]])</f>
        <v>1.374772708486752</v>
      </c>
      <c r="AN28" s="4">
        <f>STANDARDIZE(Table10[[#This Row],[HS]],$P$5,$Q$5)</f>
        <v>0.41244218223773926</v>
      </c>
      <c r="AO28" s="72">
        <f>ROUND((10*(Table10[[#This Row],[HS]]-$P$5)/$Q$5)+50,0)</f>
        <v>54</v>
      </c>
      <c r="AP28" s="72">
        <f>Table10[[#This Row],[HS]]-$BA$9</f>
        <v>31</v>
      </c>
      <c r="AQ28" s="72">
        <f>Table10[[#This Row],[HS]]+$BA$9</f>
        <v>31</v>
      </c>
      <c r="AR28" s="119">
        <f>PERCENTRANK(Table10[HS],Table10[[#This Row],[HS]])</f>
        <v>0.61599999999999999</v>
      </c>
      <c r="AT28" s="128">
        <f>SUM(Table10[[#This Row],[p1 re]],Table10[[#This Row],[p3 re]],Table10[[#This Row],[p7 re]],Table10[[#This Row],[p9 re]],)</f>
        <v>11</v>
      </c>
      <c r="AU28" s="128">
        <f t="shared" si="0"/>
        <v>-1.346441483502806E-2</v>
      </c>
      <c r="AV28" s="113">
        <f t="shared" si="1"/>
        <v>49.865355851649717</v>
      </c>
      <c r="AW28" s="128">
        <f>SUM(Table10[[#This Row],[p2]],Table10[[#This Row],[p4]],Table10[[#This Row],[p6]],Table10[[#This Row],[p8]],Table10[[#This Row],[p10]])</f>
        <v>18</v>
      </c>
      <c r="AX28" s="113">
        <f t="shared" si="2"/>
        <v>0.5359976751193557</v>
      </c>
      <c r="AY28" s="113">
        <f t="shared" si="3"/>
        <v>55.359976751193557</v>
      </c>
      <c r="BA28" s="128">
        <v>17</v>
      </c>
      <c r="BB28" s="113">
        <f t="shared" si="4"/>
        <v>1.5888009505333167</v>
      </c>
      <c r="BC28" s="113">
        <f t="shared" si="5"/>
        <v>65.888009505333173</v>
      </c>
      <c r="BD28" s="136">
        <f t="shared" si="6"/>
        <v>94</v>
      </c>
      <c r="BE28" s="136">
        <f t="shared" si="7"/>
        <v>9</v>
      </c>
    </row>
    <row r="29" spans="1:57" x14ac:dyDescent="0.3">
      <c r="A29" s="3">
        <v>40933</v>
      </c>
      <c r="B29" s="3">
        <v>0</v>
      </c>
      <c r="C29" s="3">
        <v>2004</v>
      </c>
      <c r="D29" s="41">
        <v>45958.656111111108</v>
      </c>
      <c r="E29" s="3" t="s">
        <v>74</v>
      </c>
      <c r="F29" s="113">
        <v>0.75</v>
      </c>
      <c r="G29" s="3">
        <v>4</v>
      </c>
      <c r="H29" s="3">
        <v>2</v>
      </c>
      <c r="I29" s="3">
        <v>4</v>
      </c>
      <c r="J29" s="3">
        <v>3</v>
      </c>
      <c r="K29" s="3">
        <v>1</v>
      </c>
      <c r="L29" s="3">
        <v>1</v>
      </c>
      <c r="M29" s="3">
        <v>2</v>
      </c>
      <c r="N29" s="3">
        <v>4</v>
      </c>
      <c r="O29" s="3">
        <v>4</v>
      </c>
      <c r="P29" s="3">
        <v>2</v>
      </c>
      <c r="Q29" s="3">
        <v>6</v>
      </c>
      <c r="R29" s="3">
        <v>8</v>
      </c>
      <c r="S29" s="3">
        <v>5</v>
      </c>
      <c r="T29" s="3">
        <v>8</v>
      </c>
      <c r="U29" s="3">
        <v>5</v>
      </c>
      <c r="V29" s="3">
        <v>5</v>
      </c>
      <c r="W29" s="3">
        <v>6</v>
      </c>
      <c r="X29" s="3">
        <v>11</v>
      </c>
      <c r="Y29" s="3">
        <v>23</v>
      </c>
      <c r="Z29" s="3">
        <v>7</v>
      </c>
      <c r="AA29" s="3">
        <v>4</v>
      </c>
      <c r="AB29" s="3">
        <v>5</v>
      </c>
      <c r="AC29" s="3">
        <v>8</v>
      </c>
      <c r="AD29" s="3">
        <v>7</v>
      </c>
      <c r="AE29" s="3">
        <v>9</v>
      </c>
      <c r="AF29" s="3">
        <v>3</v>
      </c>
      <c r="AG29" s="3">
        <v>6</v>
      </c>
      <c r="AH29" s="3">
        <v>2</v>
      </c>
      <c r="AI29" s="3">
        <v>1</v>
      </c>
      <c r="AJ29" s="3">
        <v>10</v>
      </c>
      <c r="AK29" s="3">
        <f>2025-Table10[[#This Row],[rocnik]]</f>
        <v>21</v>
      </c>
      <c r="AL29" s="4">
        <f>SUM(Table10[[#This Row],[p1 re]:[p10]])</f>
        <v>27</v>
      </c>
      <c r="AM29" s="4">
        <f>_xlfn.STDEV.P(Table10[[#This Row],[p1 re]:[p10]])</f>
        <v>1.1874342087037917</v>
      </c>
      <c r="AN29" s="4">
        <f>STANDARDIZE(Table10[[#This Row],[HS]],$P$5,$Q$5)</f>
        <v>-0.20785000969010886</v>
      </c>
      <c r="AO29" s="72">
        <f>ROUND((10*(Table10[[#This Row],[HS]]-$P$5)/$Q$5)+50,0)</f>
        <v>48</v>
      </c>
      <c r="AP29" s="72">
        <f>Table10[[#This Row],[HS]]-$BA$9</f>
        <v>27</v>
      </c>
      <c r="AQ29" s="72">
        <f>Table10[[#This Row],[HS]]+$BA$9</f>
        <v>27</v>
      </c>
      <c r="AR29" s="119">
        <f>PERCENTRANK(Table10[HS],Table10[[#This Row],[HS]])</f>
        <v>0.38800000000000001</v>
      </c>
      <c r="AT29" s="128">
        <f>SUM(Table10[[#This Row],[p1 re]],Table10[[#This Row],[p3 re]],Table10[[#This Row],[p7 re]],Table10[[#This Row],[p9 re]],)</f>
        <v>14</v>
      </c>
      <c r="AU29" s="128">
        <f t="shared" si="0"/>
        <v>0.78766826784914434</v>
      </c>
      <c r="AV29" s="113">
        <f t="shared" si="1"/>
        <v>57.876682678491441</v>
      </c>
      <c r="AW29" s="128">
        <f>SUM(Table10[[#This Row],[p2]],Table10[[#This Row],[p4]],Table10[[#This Row],[p6]],Table10[[#This Row],[p8]],Table10[[#This Row],[p10]])</f>
        <v>12</v>
      </c>
      <c r="AX29" s="113">
        <f t="shared" si="2"/>
        <v>-0.74180646523196303</v>
      </c>
      <c r="AY29" s="113">
        <f t="shared" si="3"/>
        <v>42.581935347680371</v>
      </c>
      <c r="BA29" s="128">
        <v>18</v>
      </c>
      <c r="BB29" s="113">
        <f t="shared" si="4"/>
        <v>1.8558451780947076</v>
      </c>
      <c r="BC29" s="113">
        <f t="shared" si="5"/>
        <v>68.558451780947081</v>
      </c>
      <c r="BD29" s="136">
        <f t="shared" si="6"/>
        <v>97</v>
      </c>
      <c r="BE29" s="136">
        <f t="shared" si="7"/>
        <v>9</v>
      </c>
    </row>
    <row r="30" spans="1:57" x14ac:dyDescent="0.3">
      <c r="A30" s="4">
        <v>40964</v>
      </c>
      <c r="B30" s="4">
        <v>0</v>
      </c>
      <c r="C30" s="4">
        <v>2003</v>
      </c>
      <c r="D30" s="42">
        <v>45965.372731481482</v>
      </c>
      <c r="E30" s="4" t="s">
        <v>82</v>
      </c>
      <c r="F30" s="110">
        <v>2</v>
      </c>
      <c r="G30" s="4">
        <v>4</v>
      </c>
      <c r="H30" s="4">
        <v>5</v>
      </c>
      <c r="I30" s="4">
        <v>2</v>
      </c>
      <c r="J30" s="4">
        <v>5</v>
      </c>
      <c r="K30" s="4">
        <v>1</v>
      </c>
      <c r="L30" s="4">
        <v>4</v>
      </c>
      <c r="M30" s="4">
        <v>1</v>
      </c>
      <c r="N30" s="4">
        <v>4</v>
      </c>
      <c r="O30" s="4">
        <v>2</v>
      </c>
      <c r="P30" s="4">
        <v>4</v>
      </c>
      <c r="Q30" s="4">
        <v>5</v>
      </c>
      <c r="R30" s="4">
        <v>4</v>
      </c>
      <c r="S30" s="4">
        <v>29</v>
      </c>
      <c r="T30" s="4">
        <v>34</v>
      </c>
      <c r="U30" s="4">
        <v>2</v>
      </c>
      <c r="V30" s="4">
        <v>15</v>
      </c>
      <c r="W30" s="4">
        <v>3</v>
      </c>
      <c r="X30" s="4">
        <v>3</v>
      </c>
      <c r="Y30" s="4">
        <v>3</v>
      </c>
      <c r="Z30" s="4">
        <v>4</v>
      </c>
      <c r="AA30" s="4">
        <v>5</v>
      </c>
      <c r="AB30" s="4">
        <v>10</v>
      </c>
      <c r="AC30" s="4">
        <v>7</v>
      </c>
      <c r="AD30" s="4">
        <v>9</v>
      </c>
      <c r="AE30" s="4">
        <v>2</v>
      </c>
      <c r="AF30" s="4">
        <v>1</v>
      </c>
      <c r="AG30" s="4">
        <v>3</v>
      </c>
      <c r="AH30" s="4">
        <v>6</v>
      </c>
      <c r="AI30" s="4">
        <v>8</v>
      </c>
      <c r="AJ30" s="4">
        <v>4</v>
      </c>
      <c r="AK30" s="4">
        <f>2025-Table10[[#This Row],[rocnik]]</f>
        <v>22</v>
      </c>
      <c r="AL30" s="4">
        <f>SUM(Table10[[#This Row],[p1 re]:[p10]])</f>
        <v>32</v>
      </c>
      <c r="AM30" s="4">
        <f>_xlfn.STDEV.P(Table10[[#This Row],[p1 re]:[p10]])</f>
        <v>1.4696938456699069</v>
      </c>
      <c r="AN30" s="4">
        <f>STANDARDIZE(Table10[[#This Row],[HS]],$P$5,$Q$5)</f>
        <v>0.56751523021970129</v>
      </c>
      <c r="AO30" s="72">
        <f>ROUND((10*(Table10[[#This Row],[HS]]-$P$5)/$Q$5)+50,0)</f>
        <v>56</v>
      </c>
      <c r="AP30" s="72">
        <f>Table10[[#This Row],[HS]]-$BA$9</f>
        <v>32</v>
      </c>
      <c r="AQ30" s="72">
        <f>Table10[[#This Row],[HS]]+$BA$9</f>
        <v>32</v>
      </c>
      <c r="AR30" s="119">
        <f>PERCENTRANK(Table10[HS],Table10[[#This Row],[HS]])</f>
        <v>0.67</v>
      </c>
      <c r="AT30" s="128">
        <f>SUM(Table10[[#This Row],[p1 re]],Table10[[#This Row],[p3 re]],Table10[[#This Row],[p7 re]],Table10[[#This Row],[p9 re]],)</f>
        <v>9</v>
      </c>
      <c r="AU30" s="128">
        <f t="shared" si="0"/>
        <v>-0.54755286995780961</v>
      </c>
      <c r="AV30" s="113">
        <f t="shared" si="1"/>
        <v>44.524471300421908</v>
      </c>
      <c r="AW30" s="128">
        <f>SUM(Table10[[#This Row],[p2]],Table10[[#This Row],[p4]],Table10[[#This Row],[p6]],Table10[[#This Row],[p8]],Table10[[#This Row],[p10]])</f>
        <v>22</v>
      </c>
      <c r="AX30" s="113">
        <f t="shared" si="2"/>
        <v>1.3878671020202349</v>
      </c>
      <c r="AY30" s="113">
        <f t="shared" si="3"/>
        <v>63.878671020202347</v>
      </c>
      <c r="BA30" s="128">
        <v>19</v>
      </c>
      <c r="BB30" s="113">
        <f t="shared" si="4"/>
        <v>2.1228894056560983</v>
      </c>
      <c r="BC30" s="113">
        <f t="shared" si="5"/>
        <v>71.228894056560989</v>
      </c>
      <c r="BD30" s="136">
        <f t="shared" si="6"/>
        <v>98</v>
      </c>
      <c r="BE30" s="136">
        <f t="shared" si="7"/>
        <v>10</v>
      </c>
    </row>
    <row r="31" spans="1:57" x14ac:dyDescent="0.3">
      <c r="A31" s="3">
        <v>41006</v>
      </c>
      <c r="B31" s="3">
        <v>0</v>
      </c>
      <c r="C31" s="3">
        <v>1992</v>
      </c>
      <c r="D31" s="41">
        <v>45958.76185185185</v>
      </c>
      <c r="E31" s="3" t="s">
        <v>79</v>
      </c>
      <c r="F31" s="110">
        <v>1</v>
      </c>
      <c r="G31" s="3">
        <v>2</v>
      </c>
      <c r="H31" s="3">
        <v>2</v>
      </c>
      <c r="I31" s="3">
        <v>2</v>
      </c>
      <c r="J31" s="3">
        <v>2</v>
      </c>
      <c r="K31" s="3">
        <v>2</v>
      </c>
      <c r="L31" s="3">
        <v>1</v>
      </c>
      <c r="M31" s="3">
        <v>2</v>
      </c>
      <c r="N31" s="3">
        <v>3</v>
      </c>
      <c r="O31" s="3">
        <v>2</v>
      </c>
      <c r="P31" s="3">
        <v>2</v>
      </c>
      <c r="Q31" s="3">
        <v>6</v>
      </c>
      <c r="R31" s="3">
        <v>5</v>
      </c>
      <c r="S31" s="3">
        <v>8</v>
      </c>
      <c r="T31" s="3">
        <v>11</v>
      </c>
      <c r="U31" s="3">
        <v>6</v>
      </c>
      <c r="V31" s="3">
        <v>7</v>
      </c>
      <c r="W31" s="3">
        <v>9</v>
      </c>
      <c r="X31" s="3">
        <v>8</v>
      </c>
      <c r="Y31" s="3">
        <v>5</v>
      </c>
      <c r="Z31" s="3">
        <v>9</v>
      </c>
      <c r="AA31" s="3">
        <v>3</v>
      </c>
      <c r="AB31" s="3">
        <v>8</v>
      </c>
      <c r="AC31" s="3">
        <v>2</v>
      </c>
      <c r="AD31" s="3">
        <v>5</v>
      </c>
      <c r="AE31" s="3">
        <v>10</v>
      </c>
      <c r="AF31" s="3">
        <v>4</v>
      </c>
      <c r="AG31" s="3">
        <v>9</v>
      </c>
      <c r="AH31" s="3">
        <v>6</v>
      </c>
      <c r="AI31" s="3">
        <v>7</v>
      </c>
      <c r="AJ31" s="3">
        <v>1</v>
      </c>
      <c r="AK31" s="3">
        <f>2025-Table10[[#This Row],[rocnik]]</f>
        <v>33</v>
      </c>
      <c r="AL31" s="4">
        <f>SUM(Table10[[#This Row],[p1 re]:[p10]])</f>
        <v>20</v>
      </c>
      <c r="AM31" s="4">
        <f>_xlfn.STDEV.P(Table10[[#This Row],[p1 re]:[p10]])</f>
        <v>0.44721359549995793</v>
      </c>
      <c r="AN31" s="4">
        <f>STANDARDIZE(Table10[[#This Row],[HS]],$P$5,$Q$5)</f>
        <v>-1.2933613455638431</v>
      </c>
      <c r="AO31" s="72">
        <f>ROUND((10*(Table10[[#This Row],[HS]]-$P$5)/$Q$5)+50,0)</f>
        <v>37</v>
      </c>
      <c r="AP31" s="72">
        <f>Table10[[#This Row],[HS]]-$BA$9</f>
        <v>20</v>
      </c>
      <c r="AQ31" s="72">
        <f>Table10[[#This Row],[HS]]+$BA$9</f>
        <v>20</v>
      </c>
      <c r="AR31" s="119">
        <f>PERCENTRANK(Table10[HS],Table10[[#This Row],[HS]])</f>
        <v>0.08</v>
      </c>
      <c r="AT31" s="128">
        <f>SUM(Table10[[#This Row],[p1 re]],Table10[[#This Row],[p3 re]],Table10[[#This Row],[p7 re]],Table10[[#This Row],[p9 re]],)</f>
        <v>8</v>
      </c>
      <c r="AU31" s="128">
        <f t="shared" si="0"/>
        <v>-0.8145970975192004</v>
      </c>
      <c r="AV31" s="113">
        <f t="shared" si="1"/>
        <v>41.854029024808</v>
      </c>
      <c r="AW31" s="128">
        <f>SUM(Table10[[#This Row],[p2]],Table10[[#This Row],[p4]],Table10[[#This Row],[p6]],Table10[[#This Row],[p8]],Table10[[#This Row],[p10]])</f>
        <v>10</v>
      </c>
      <c r="AX31" s="113">
        <f t="shared" si="2"/>
        <v>-1.1677411786824026</v>
      </c>
      <c r="AY31" s="113">
        <f t="shared" si="3"/>
        <v>38.322588213175976</v>
      </c>
      <c r="BA31" s="128">
        <v>20</v>
      </c>
      <c r="BB31" s="113">
        <f t="shared" si="4"/>
        <v>2.3899336332174892</v>
      </c>
      <c r="BC31" s="113">
        <f t="shared" si="5"/>
        <v>73.899336332174897</v>
      </c>
      <c r="BD31" s="136">
        <f t="shared" si="6"/>
        <v>99</v>
      </c>
      <c r="BE31" s="136">
        <f t="shared" si="7"/>
        <v>10</v>
      </c>
    </row>
    <row r="32" spans="1:57" x14ac:dyDescent="0.3">
      <c r="A32" s="4">
        <v>41014</v>
      </c>
      <c r="B32" s="4">
        <v>0</v>
      </c>
      <c r="C32" s="4">
        <v>2001</v>
      </c>
      <c r="D32" s="42">
        <v>45964.944803240738</v>
      </c>
      <c r="E32" s="4" t="s">
        <v>102</v>
      </c>
      <c r="F32" s="110">
        <f>(0.5+3)/2</f>
        <v>1.75</v>
      </c>
      <c r="G32" s="4">
        <v>2</v>
      </c>
      <c r="H32" s="4">
        <v>2</v>
      </c>
      <c r="I32" s="4">
        <v>1</v>
      </c>
      <c r="J32" s="4">
        <v>3</v>
      </c>
      <c r="K32" s="4">
        <v>1</v>
      </c>
      <c r="L32" s="4">
        <v>1</v>
      </c>
      <c r="M32" s="4">
        <v>1</v>
      </c>
      <c r="N32" s="4">
        <v>2</v>
      </c>
      <c r="O32" s="4">
        <v>2</v>
      </c>
      <c r="P32" s="4">
        <v>2</v>
      </c>
      <c r="Q32" s="4">
        <v>4</v>
      </c>
      <c r="R32" s="4">
        <v>5</v>
      </c>
      <c r="S32" s="4">
        <v>4</v>
      </c>
      <c r="T32" s="4">
        <v>5</v>
      </c>
      <c r="U32" s="4">
        <v>6</v>
      </c>
      <c r="V32" s="4">
        <v>5</v>
      </c>
      <c r="W32" s="4">
        <v>9</v>
      </c>
      <c r="X32" s="4">
        <v>5</v>
      </c>
      <c r="Y32" s="4">
        <v>5</v>
      </c>
      <c r="Z32" s="4">
        <v>10</v>
      </c>
      <c r="AA32" s="4">
        <v>4</v>
      </c>
      <c r="AB32" s="4">
        <v>10</v>
      </c>
      <c r="AC32" s="4">
        <v>6</v>
      </c>
      <c r="AD32" s="4">
        <v>9</v>
      </c>
      <c r="AE32" s="4">
        <v>2</v>
      </c>
      <c r="AF32" s="4">
        <v>8</v>
      </c>
      <c r="AG32" s="4">
        <v>7</v>
      </c>
      <c r="AH32" s="4">
        <v>5</v>
      </c>
      <c r="AI32" s="4">
        <v>3</v>
      </c>
      <c r="AJ32" s="4">
        <v>1</v>
      </c>
      <c r="AK32" s="4">
        <f>2025-Table10[[#This Row],[rocnik]]</f>
        <v>24</v>
      </c>
      <c r="AL32" s="4">
        <f>SUM(Table10[[#This Row],[p1 re]:[p10]])</f>
        <v>17</v>
      </c>
      <c r="AM32" s="4">
        <f>_xlfn.STDEV.P(Table10[[#This Row],[p1 re]:[p10]])</f>
        <v>0.6403124237432849</v>
      </c>
      <c r="AN32" s="4">
        <f>STANDARDIZE(Table10[[#This Row],[HS]],$P$5,$Q$5)</f>
        <v>-1.758580489509729</v>
      </c>
      <c r="AO32" s="72">
        <f>ROUND((10*(Table10[[#This Row],[HS]]-$P$5)/$Q$5)+50,0)</f>
        <v>32</v>
      </c>
      <c r="AP32" s="72">
        <f>Table10[[#This Row],[HS]]-$BA$9</f>
        <v>17</v>
      </c>
      <c r="AQ32" s="72">
        <f>Table10[[#This Row],[HS]]+$BA$9</f>
        <v>17</v>
      </c>
      <c r="AR32" s="119">
        <f>PERCENTRANK(Table10[HS],Table10[[#This Row],[HS]])</f>
        <v>3.3000000000000002E-2</v>
      </c>
      <c r="AT32" s="128">
        <f>SUM(Table10[[#This Row],[p1 re]],Table10[[#This Row],[p3 re]],Table10[[#This Row],[p7 re]],Table10[[#This Row],[p9 re]],)</f>
        <v>6</v>
      </c>
      <c r="AU32" s="128">
        <f t="shared" si="0"/>
        <v>-1.3486855526419821</v>
      </c>
      <c r="AV32" s="113">
        <f t="shared" si="1"/>
        <v>36.513144473580184</v>
      </c>
      <c r="AW32" s="128">
        <f>SUM(Table10[[#This Row],[p2]],Table10[[#This Row],[p4]],Table10[[#This Row],[p6]],Table10[[#This Row],[p8]],Table10[[#This Row],[p10]])</f>
        <v>10</v>
      </c>
      <c r="AX32" s="113">
        <f t="shared" si="2"/>
        <v>-1.1677411786824026</v>
      </c>
      <c r="AY32" s="113">
        <f t="shared" si="3"/>
        <v>38.322588213175976</v>
      </c>
      <c r="BA32" s="128"/>
      <c r="BB32" s="133"/>
      <c r="BC32" s="133"/>
      <c r="BD32" s="133"/>
      <c r="BE32" s="136"/>
    </row>
    <row r="33" spans="1:57" x14ac:dyDescent="0.3">
      <c r="A33" s="3">
        <v>41037</v>
      </c>
      <c r="B33" s="3">
        <v>0</v>
      </c>
      <c r="C33" s="3">
        <v>2000</v>
      </c>
      <c r="D33" s="41">
        <v>45964.976921296293</v>
      </c>
      <c r="E33" s="3" t="s">
        <v>39</v>
      </c>
      <c r="F33" s="110">
        <f>(6+7)/2</f>
        <v>6.5</v>
      </c>
      <c r="G33" s="3">
        <v>4</v>
      </c>
      <c r="H33" s="3">
        <v>5</v>
      </c>
      <c r="I33" s="3">
        <v>4</v>
      </c>
      <c r="J33" s="3">
        <v>4</v>
      </c>
      <c r="K33" s="3">
        <v>2</v>
      </c>
      <c r="L33" s="3">
        <v>2</v>
      </c>
      <c r="M33" s="3">
        <v>2</v>
      </c>
      <c r="N33" s="3">
        <v>4</v>
      </c>
      <c r="O33" s="3">
        <v>2</v>
      </c>
      <c r="P33" s="3">
        <v>1</v>
      </c>
      <c r="Q33" s="3">
        <v>5</v>
      </c>
      <c r="R33" s="3">
        <v>12</v>
      </c>
      <c r="S33" s="3">
        <v>5</v>
      </c>
      <c r="T33" s="3">
        <v>4</v>
      </c>
      <c r="U33" s="3">
        <v>4</v>
      </c>
      <c r="V33" s="3">
        <v>13</v>
      </c>
      <c r="W33" s="3">
        <v>4</v>
      </c>
      <c r="X33" s="3">
        <v>2</v>
      </c>
      <c r="Y33" s="3">
        <v>9</v>
      </c>
      <c r="Z33" s="3">
        <v>6</v>
      </c>
      <c r="AA33" s="3">
        <v>3</v>
      </c>
      <c r="AB33" s="3">
        <v>4</v>
      </c>
      <c r="AC33" s="3">
        <v>7</v>
      </c>
      <c r="AD33" s="3">
        <v>9</v>
      </c>
      <c r="AE33" s="3">
        <v>6</v>
      </c>
      <c r="AF33" s="3">
        <v>1</v>
      </c>
      <c r="AG33" s="3">
        <v>2</v>
      </c>
      <c r="AH33" s="3">
        <v>5</v>
      </c>
      <c r="AI33" s="3">
        <v>10</v>
      </c>
      <c r="AJ33" s="3">
        <v>8</v>
      </c>
      <c r="AK33" s="3">
        <f>2025-Table10[[#This Row],[rocnik]]</f>
        <v>25</v>
      </c>
      <c r="AL33" s="4">
        <f>SUM(Table10[[#This Row],[p1 re]:[p10]])</f>
        <v>30</v>
      </c>
      <c r="AM33" s="4">
        <f>_xlfn.STDEV.P(Table10[[#This Row],[p1 re]:[p10]])</f>
        <v>1.2649110640673518</v>
      </c>
      <c r="AN33" s="4">
        <f>STANDARDIZE(Table10[[#This Row],[HS]],$P$5,$Q$5)</f>
        <v>0.25736913425577723</v>
      </c>
      <c r="AO33" s="72">
        <f>ROUND((10*(Table10[[#This Row],[HS]]-$P$5)/$Q$5)+50,0)</f>
        <v>53</v>
      </c>
      <c r="AP33" s="72">
        <f>Table10[[#This Row],[HS]]-$BA$9</f>
        <v>30</v>
      </c>
      <c r="AQ33" s="72">
        <f>Table10[[#This Row],[HS]]+$BA$9</f>
        <v>30</v>
      </c>
      <c r="AR33" s="119">
        <f>PERCENTRANK(Table10[HS],Table10[[#This Row],[HS]])</f>
        <v>0.55600000000000005</v>
      </c>
      <c r="AT33" s="128">
        <f>SUM(Table10[[#This Row],[p1 re]],Table10[[#This Row],[p3 re]],Table10[[#This Row],[p7 re]],Table10[[#This Row],[p9 re]],)</f>
        <v>12</v>
      </c>
      <c r="AU33" s="128">
        <f t="shared" si="0"/>
        <v>0.25357981272636276</v>
      </c>
      <c r="AV33" s="113">
        <f t="shared" si="1"/>
        <v>52.535798127263625</v>
      </c>
      <c r="AW33" s="128">
        <f>SUM(Table10[[#This Row],[p2]],Table10[[#This Row],[p4]],Table10[[#This Row],[p6]],Table10[[#This Row],[p8]],Table10[[#This Row],[p10]])</f>
        <v>16</v>
      </c>
      <c r="AX33" s="113">
        <f t="shared" si="2"/>
        <v>0.11006296166891609</v>
      </c>
      <c r="AY33" s="113">
        <f t="shared" si="3"/>
        <v>51.100629616689162</v>
      </c>
      <c r="BA33" s="128"/>
      <c r="BB33" s="133"/>
      <c r="BC33" s="133"/>
      <c r="BD33" s="133"/>
      <c r="BE33" s="136"/>
    </row>
    <row r="34" spans="1:57" x14ac:dyDescent="0.3">
      <c r="A34" s="4">
        <v>41079</v>
      </c>
      <c r="B34" s="4">
        <v>1</v>
      </c>
      <c r="C34" s="4">
        <v>2005</v>
      </c>
      <c r="D34" s="42">
        <v>45958.959722222222</v>
      </c>
      <c r="E34" s="4">
        <v>3</v>
      </c>
      <c r="F34" s="110">
        <v>3</v>
      </c>
      <c r="G34" s="4">
        <v>1</v>
      </c>
      <c r="H34" s="4">
        <v>2</v>
      </c>
      <c r="I34" s="4">
        <v>1</v>
      </c>
      <c r="J34" s="4">
        <v>5</v>
      </c>
      <c r="K34" s="4">
        <v>1</v>
      </c>
      <c r="L34" s="4">
        <v>4</v>
      </c>
      <c r="M34" s="4">
        <v>1</v>
      </c>
      <c r="N34" s="4">
        <v>1</v>
      </c>
      <c r="O34" s="4">
        <v>1</v>
      </c>
      <c r="P34" s="4">
        <v>2</v>
      </c>
      <c r="Q34" s="4">
        <v>4</v>
      </c>
      <c r="R34" s="4">
        <v>3</v>
      </c>
      <c r="S34" s="4">
        <v>9</v>
      </c>
      <c r="T34" s="4">
        <v>3</v>
      </c>
      <c r="U34" s="4">
        <v>2</v>
      </c>
      <c r="V34" s="4">
        <v>5</v>
      </c>
      <c r="W34" s="4">
        <v>2</v>
      </c>
      <c r="X34" s="4">
        <v>6</v>
      </c>
      <c r="Y34" s="4">
        <v>2</v>
      </c>
      <c r="Z34" s="4">
        <v>7</v>
      </c>
      <c r="AA34" s="4">
        <v>2</v>
      </c>
      <c r="AB34" s="4">
        <v>10</v>
      </c>
      <c r="AC34" s="4">
        <v>1</v>
      </c>
      <c r="AD34" s="4">
        <v>4</v>
      </c>
      <c r="AE34" s="4">
        <v>5</v>
      </c>
      <c r="AF34" s="4">
        <v>3</v>
      </c>
      <c r="AG34" s="4">
        <v>6</v>
      </c>
      <c r="AH34" s="4">
        <v>8</v>
      </c>
      <c r="AI34" s="4">
        <v>9</v>
      </c>
      <c r="AJ34" s="4">
        <v>7</v>
      </c>
      <c r="AK34" s="4">
        <f>2025-Table10[[#This Row],[rocnik]]</f>
        <v>20</v>
      </c>
      <c r="AL34" s="4">
        <f>SUM(Table10[[#This Row],[p1 re]:[p10]])</f>
        <v>19</v>
      </c>
      <c r="AM34" s="4">
        <f>_xlfn.STDEV.P(Table10[[#This Row],[p1 re]:[p10]])</f>
        <v>1.374772708486752</v>
      </c>
      <c r="AN34" s="4">
        <f>STANDARDIZE(Table10[[#This Row],[HS]],$P$5,$Q$5)</f>
        <v>-1.4484343935458051</v>
      </c>
      <c r="AO34" s="72">
        <f>ROUND((10*(Table10[[#This Row],[HS]]-$P$5)/$Q$5)+50,0)</f>
        <v>36</v>
      </c>
      <c r="AP34" s="72">
        <f>Table10[[#This Row],[HS]]-$BA$9</f>
        <v>19</v>
      </c>
      <c r="AQ34" s="72">
        <f>Table10[[#This Row],[HS]]+$BA$9</f>
        <v>19</v>
      </c>
      <c r="AR34" s="119">
        <f>PERCENTRANK(Table10[HS],Table10[[#This Row],[HS]])</f>
        <v>5.8999999999999997E-2</v>
      </c>
      <c r="AT34" s="128">
        <f>SUM(Table10[[#This Row],[p1 re]],Table10[[#This Row],[p3 re]],Table10[[#This Row],[p7 re]],Table10[[#This Row],[p9 re]],)</f>
        <v>4</v>
      </c>
      <c r="AU34" s="128">
        <f t="shared" si="0"/>
        <v>-1.8827740077647637</v>
      </c>
      <c r="AV34" s="113">
        <f t="shared" si="1"/>
        <v>31.172259922352364</v>
      </c>
      <c r="AW34" s="128">
        <f>SUM(Table10[[#This Row],[p2]],Table10[[#This Row],[p4]],Table10[[#This Row],[p6]],Table10[[#This Row],[p8]],Table10[[#This Row],[p10]])</f>
        <v>14</v>
      </c>
      <c r="AX34" s="113">
        <f t="shared" si="2"/>
        <v>-0.31587175178152349</v>
      </c>
      <c r="AY34" s="113">
        <f t="shared" si="3"/>
        <v>46.841282482184766</v>
      </c>
      <c r="BA34" s="128"/>
      <c r="BB34" s="133"/>
      <c r="BC34" s="133"/>
      <c r="BD34" s="133"/>
      <c r="BE34" s="136"/>
    </row>
    <row r="35" spans="1:57" x14ac:dyDescent="0.3">
      <c r="A35" s="3">
        <v>41087</v>
      </c>
      <c r="B35" s="3">
        <v>0</v>
      </c>
      <c r="C35" s="3">
        <v>1981</v>
      </c>
      <c r="D35" s="41">
        <v>45958.963125000002</v>
      </c>
      <c r="E35" s="3">
        <v>3</v>
      </c>
      <c r="F35" s="110">
        <v>3</v>
      </c>
      <c r="G35" s="3">
        <v>4</v>
      </c>
      <c r="H35" s="3">
        <v>5</v>
      </c>
      <c r="I35" s="3">
        <v>4</v>
      </c>
      <c r="J35" s="3">
        <v>5</v>
      </c>
      <c r="K35" s="3">
        <v>2</v>
      </c>
      <c r="L35" s="3">
        <v>4</v>
      </c>
      <c r="M35" s="3">
        <v>3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5</v>
      </c>
      <c r="T35" s="3">
        <v>4</v>
      </c>
      <c r="U35" s="3">
        <v>7</v>
      </c>
      <c r="V35" s="3">
        <v>3</v>
      </c>
      <c r="W35" s="3">
        <v>5</v>
      </c>
      <c r="X35" s="3">
        <v>3</v>
      </c>
      <c r="Y35" s="3">
        <v>4</v>
      </c>
      <c r="Z35" s="3">
        <v>8</v>
      </c>
      <c r="AA35" s="3">
        <v>7</v>
      </c>
      <c r="AB35" s="3">
        <v>1</v>
      </c>
      <c r="AC35" s="3">
        <v>9</v>
      </c>
      <c r="AD35" s="3">
        <v>3</v>
      </c>
      <c r="AE35" s="3">
        <v>2</v>
      </c>
      <c r="AF35" s="3">
        <v>10</v>
      </c>
      <c r="AG35" s="3">
        <v>5</v>
      </c>
      <c r="AH35" s="3">
        <v>6</v>
      </c>
      <c r="AI35" s="3">
        <v>8</v>
      </c>
      <c r="AJ35" s="3">
        <v>4</v>
      </c>
      <c r="AK35" s="3">
        <f>2025-Table10[[#This Row],[rocnik]]</f>
        <v>44</v>
      </c>
      <c r="AL35" s="4">
        <f>SUM(Table10[[#This Row],[p1 re]:[p10]])</f>
        <v>39</v>
      </c>
      <c r="AM35" s="4">
        <f>_xlfn.STDEV.P(Table10[[#This Row],[p1 re]:[p10]])</f>
        <v>0.83066238629180744</v>
      </c>
      <c r="AN35" s="4">
        <f>STANDARDIZE(Table10[[#This Row],[HS]],$P$5,$Q$5)</f>
        <v>1.6530265660934353</v>
      </c>
      <c r="AO35" s="72">
        <f>ROUND((10*(Table10[[#This Row],[HS]]-$P$5)/$Q$5)+50,0)</f>
        <v>67</v>
      </c>
      <c r="AP35" s="72">
        <f>Table10[[#This Row],[HS]]-$BA$9</f>
        <v>39</v>
      </c>
      <c r="AQ35" s="72">
        <f>Table10[[#This Row],[HS]]+$BA$9</f>
        <v>39</v>
      </c>
      <c r="AR35" s="119">
        <f>PERCENTRANK(Table10[HS],Table10[[#This Row],[HS]])</f>
        <v>0.94899999999999995</v>
      </c>
      <c r="AT35" s="128">
        <f>SUM(Table10[[#This Row],[p1 re]],Table10[[#This Row],[p3 re]],Table10[[#This Row],[p7 re]],Table10[[#This Row],[p9 re]],)</f>
        <v>15</v>
      </c>
      <c r="AU35" s="128">
        <f t="shared" si="0"/>
        <v>1.0547124954105351</v>
      </c>
      <c r="AV35" s="113">
        <f t="shared" si="1"/>
        <v>60.54712495410535</v>
      </c>
      <c r="AW35" s="128">
        <f>SUM(Table10[[#This Row],[p2]],Table10[[#This Row],[p4]],Table10[[#This Row],[p6]],Table10[[#This Row],[p8]],Table10[[#This Row],[p10]])</f>
        <v>22</v>
      </c>
      <c r="AX35" s="113">
        <f t="shared" si="2"/>
        <v>1.3878671020202349</v>
      </c>
      <c r="AY35" s="113">
        <f t="shared" si="3"/>
        <v>63.878671020202347</v>
      </c>
      <c r="BA35" t="s">
        <v>327</v>
      </c>
      <c r="BB35" s="128" t="s">
        <v>25</v>
      </c>
      <c r="BC35" s="128" t="s">
        <v>26</v>
      </c>
      <c r="BD35" s="128" t="s">
        <v>335</v>
      </c>
      <c r="BE35" s="128" t="s">
        <v>336</v>
      </c>
    </row>
    <row r="36" spans="1:57" x14ac:dyDescent="0.3">
      <c r="A36" s="4">
        <v>41091</v>
      </c>
      <c r="B36" s="4">
        <v>0</v>
      </c>
      <c r="C36" s="4">
        <v>1965</v>
      </c>
      <c r="D36" s="42">
        <v>45959.012442129628</v>
      </c>
      <c r="E36" s="4">
        <v>1.5</v>
      </c>
      <c r="F36" s="110">
        <v>1.5</v>
      </c>
      <c r="G36" s="4">
        <v>2</v>
      </c>
      <c r="H36" s="4">
        <v>4</v>
      </c>
      <c r="I36" s="4">
        <v>1</v>
      </c>
      <c r="J36" s="4">
        <v>4</v>
      </c>
      <c r="K36" s="4">
        <v>2</v>
      </c>
      <c r="L36" s="4">
        <v>2</v>
      </c>
      <c r="M36" s="4">
        <v>1</v>
      </c>
      <c r="N36" s="4">
        <v>2</v>
      </c>
      <c r="O36" s="4">
        <v>1</v>
      </c>
      <c r="P36" s="4">
        <v>1</v>
      </c>
      <c r="Q36" s="4">
        <v>12</v>
      </c>
      <c r="R36" s="4">
        <v>15</v>
      </c>
      <c r="S36" s="4">
        <v>8</v>
      </c>
      <c r="T36" s="4">
        <v>4</v>
      </c>
      <c r="U36" s="4">
        <v>7</v>
      </c>
      <c r="V36" s="4">
        <v>14</v>
      </c>
      <c r="W36" s="4">
        <v>4</v>
      </c>
      <c r="X36" s="4">
        <v>16</v>
      </c>
      <c r="Y36" s="4">
        <v>5</v>
      </c>
      <c r="Z36" s="4">
        <v>15</v>
      </c>
      <c r="AA36" s="4">
        <v>2</v>
      </c>
      <c r="AB36" s="4">
        <v>7</v>
      </c>
      <c r="AC36" s="4">
        <v>5</v>
      </c>
      <c r="AD36" s="4">
        <v>8</v>
      </c>
      <c r="AE36" s="4">
        <v>6</v>
      </c>
      <c r="AF36" s="4">
        <v>10</v>
      </c>
      <c r="AG36" s="4">
        <v>3</v>
      </c>
      <c r="AH36" s="4">
        <v>9</v>
      </c>
      <c r="AI36" s="4">
        <v>4</v>
      </c>
      <c r="AJ36" s="4">
        <v>1</v>
      </c>
      <c r="AK36" s="4">
        <f>2025-Table10[[#This Row],[rocnik]]</f>
        <v>60</v>
      </c>
      <c r="AL36" s="4">
        <f>SUM(Table10[[#This Row],[p1 re]:[p10]])</f>
        <v>20</v>
      </c>
      <c r="AM36" s="4">
        <f>_xlfn.STDEV.P(Table10[[#This Row],[p1 re]:[p10]])</f>
        <v>1.0954451150103321</v>
      </c>
      <c r="AN36" s="4">
        <f>STANDARDIZE(Table10[[#This Row],[HS]],$P$5,$Q$5)</f>
        <v>-1.2933613455638431</v>
      </c>
      <c r="AO36" s="72">
        <f>ROUND((10*(Table10[[#This Row],[HS]]-$P$5)/$Q$5)+50,0)</f>
        <v>37</v>
      </c>
      <c r="AP36" s="72">
        <f>Table10[[#This Row],[HS]]-$BA$9</f>
        <v>20</v>
      </c>
      <c r="AQ36" s="72">
        <f>Table10[[#This Row],[HS]]+$BA$9</f>
        <v>20</v>
      </c>
      <c r="AR36" s="119">
        <f>PERCENTRANK(Table10[HS],Table10[[#This Row],[HS]])</f>
        <v>0.08</v>
      </c>
      <c r="AT36" s="128">
        <f>SUM(Table10[[#This Row],[p1 re]],Table10[[#This Row],[p3 re]],Table10[[#This Row],[p7 re]],Table10[[#This Row],[p9 re]],)</f>
        <v>5</v>
      </c>
      <c r="AU36" s="128">
        <f t="shared" si="0"/>
        <v>-1.6157297802033728</v>
      </c>
      <c r="AV36" s="113">
        <f t="shared" si="1"/>
        <v>33.842702197966275</v>
      </c>
      <c r="AW36" s="128">
        <f>SUM(Table10[[#This Row],[p2]],Table10[[#This Row],[p4]],Table10[[#This Row],[p6]],Table10[[#This Row],[p8]],Table10[[#This Row],[p10]])</f>
        <v>13</v>
      </c>
      <c r="AX36" s="113">
        <f t="shared" si="2"/>
        <v>-0.52883910850674332</v>
      </c>
      <c r="AY36" s="113">
        <f t="shared" si="3"/>
        <v>44.711608914932569</v>
      </c>
      <c r="BA36">
        <v>5</v>
      </c>
      <c r="BB36" s="113">
        <f>(BA36-$AW$8)/$AW$11</f>
        <v>-2.2325779623085014</v>
      </c>
      <c r="BC36" s="113">
        <f t="shared" ref="BC36:BC56" si="8">50+BB36*10</f>
        <v>27.674220376914988</v>
      </c>
      <c r="BD36" s="136">
        <f>ROUND(_xlfn.NORM.S.DIST(BB36,TRUE )*100,0)</f>
        <v>1</v>
      </c>
      <c r="BE36" s="136">
        <f t="shared" ref="BE36:BE56" si="9">ROUND((BB36*2)+5.5, 0)</f>
        <v>1</v>
      </c>
    </row>
    <row r="37" spans="1:57" x14ac:dyDescent="0.3">
      <c r="A37" s="3">
        <v>41105</v>
      </c>
      <c r="B37" s="3">
        <v>0</v>
      </c>
      <c r="C37" s="3">
        <v>1981</v>
      </c>
      <c r="D37" s="41">
        <v>45959.290775462963</v>
      </c>
      <c r="E37" s="3" t="s">
        <v>44</v>
      </c>
      <c r="F37" s="110">
        <v>3</v>
      </c>
      <c r="G37" s="3">
        <v>3</v>
      </c>
      <c r="H37" s="3">
        <v>4</v>
      </c>
      <c r="I37" s="3">
        <v>4</v>
      </c>
      <c r="J37" s="3">
        <v>5</v>
      </c>
      <c r="K37" s="3">
        <v>2</v>
      </c>
      <c r="L37" s="3">
        <v>2</v>
      </c>
      <c r="M37" s="3">
        <v>2</v>
      </c>
      <c r="N37" s="3">
        <v>4</v>
      </c>
      <c r="O37" s="3">
        <v>2</v>
      </c>
      <c r="P37" s="3">
        <v>1</v>
      </c>
      <c r="Q37" s="3">
        <v>8</v>
      </c>
      <c r="R37" s="3">
        <v>8</v>
      </c>
      <c r="S37" s="3">
        <v>9</v>
      </c>
      <c r="T37" s="3">
        <v>6</v>
      </c>
      <c r="U37" s="3">
        <v>6</v>
      </c>
      <c r="V37" s="3">
        <v>7</v>
      </c>
      <c r="W37" s="3">
        <v>5</v>
      </c>
      <c r="X37" s="3">
        <v>6</v>
      </c>
      <c r="Y37" s="3">
        <v>5</v>
      </c>
      <c r="Z37" s="3">
        <v>7</v>
      </c>
      <c r="AA37" s="3">
        <v>3</v>
      </c>
      <c r="AB37" s="3">
        <v>9</v>
      </c>
      <c r="AC37" s="3">
        <v>5</v>
      </c>
      <c r="AD37" s="3">
        <v>2</v>
      </c>
      <c r="AE37" s="3">
        <v>8</v>
      </c>
      <c r="AF37" s="3">
        <v>7</v>
      </c>
      <c r="AG37" s="3">
        <v>10</v>
      </c>
      <c r="AH37" s="3">
        <v>1</v>
      </c>
      <c r="AI37" s="3">
        <v>4</v>
      </c>
      <c r="AJ37" s="3">
        <v>6</v>
      </c>
      <c r="AK37" s="3">
        <f>2025-Table10[[#This Row],[rocnik]]</f>
        <v>44</v>
      </c>
      <c r="AL37" s="4">
        <f>SUM(Table10[[#This Row],[p1 re]:[p10]])</f>
        <v>29</v>
      </c>
      <c r="AM37" s="4">
        <f>_xlfn.STDEV.P(Table10[[#This Row],[p1 re]:[p10]])</f>
        <v>1.2206555615733703</v>
      </c>
      <c r="AN37" s="4">
        <f>STANDARDIZE(Table10[[#This Row],[HS]],$P$5,$Q$5)</f>
        <v>0.1022960862738152</v>
      </c>
      <c r="AO37" s="72">
        <f>ROUND((10*(Table10[[#This Row],[HS]]-$P$5)/$Q$5)+50,0)</f>
        <v>51</v>
      </c>
      <c r="AP37" s="72">
        <f>Table10[[#This Row],[HS]]-$BA$9</f>
        <v>29</v>
      </c>
      <c r="AQ37" s="72">
        <f>Table10[[#This Row],[HS]]+$BA$9</f>
        <v>29</v>
      </c>
      <c r="AR37" s="119">
        <f>PERCENTRANK(Table10[HS],Table10[[#This Row],[HS]])</f>
        <v>0.47199999999999998</v>
      </c>
      <c r="AT37" s="128">
        <f>SUM(Table10[[#This Row],[p1 re]],Table10[[#This Row],[p3 re]],Table10[[#This Row],[p7 re]],Table10[[#This Row],[p9 re]],)</f>
        <v>11</v>
      </c>
      <c r="AU37" s="128">
        <f t="shared" si="0"/>
        <v>-1.346441483502806E-2</v>
      </c>
      <c r="AV37" s="113">
        <f t="shared" si="1"/>
        <v>49.865355851649717</v>
      </c>
      <c r="AW37" s="128">
        <f>SUM(Table10[[#This Row],[p2]],Table10[[#This Row],[p4]],Table10[[#This Row],[p6]],Table10[[#This Row],[p8]],Table10[[#This Row],[p10]])</f>
        <v>16</v>
      </c>
      <c r="AX37" s="113">
        <f t="shared" si="2"/>
        <v>0.11006296166891609</v>
      </c>
      <c r="AY37" s="113">
        <f t="shared" si="3"/>
        <v>51.100629616689162</v>
      </c>
      <c r="BA37">
        <v>6</v>
      </c>
      <c r="BB37" s="113">
        <f t="shared" ref="BB36:BB56" si="10">(BA37-$AW$8)/$AW$11</f>
        <v>-2.0196106055832819</v>
      </c>
      <c r="BC37" s="113">
        <f t="shared" si="8"/>
        <v>29.803893944167182</v>
      </c>
      <c r="BD37" s="136">
        <f t="shared" ref="BD37:BD56" si="11">ROUND(_xlfn.NORM.S.DIST(BB37,TRUE )*100,0)</f>
        <v>2</v>
      </c>
      <c r="BE37" s="136">
        <f t="shared" si="9"/>
        <v>1</v>
      </c>
    </row>
    <row r="38" spans="1:57" x14ac:dyDescent="0.3">
      <c r="A38" s="4">
        <v>41111</v>
      </c>
      <c r="B38" s="4">
        <v>0</v>
      </c>
      <c r="C38" s="4">
        <v>2005</v>
      </c>
      <c r="D38" s="42">
        <v>45963.648287037038</v>
      </c>
      <c r="E38" s="4">
        <v>3</v>
      </c>
      <c r="F38" s="110">
        <v>3</v>
      </c>
      <c r="G38" s="4">
        <v>5</v>
      </c>
      <c r="H38" s="4">
        <v>4</v>
      </c>
      <c r="I38" s="4">
        <v>4</v>
      </c>
      <c r="J38" s="4">
        <v>3</v>
      </c>
      <c r="K38" s="4">
        <v>1</v>
      </c>
      <c r="L38" s="4">
        <v>4</v>
      </c>
      <c r="M38" s="4">
        <v>1</v>
      </c>
      <c r="N38" s="4">
        <v>4</v>
      </c>
      <c r="O38" s="4">
        <v>4</v>
      </c>
      <c r="P38" s="4">
        <v>4</v>
      </c>
      <c r="Q38" s="4">
        <v>2</v>
      </c>
      <c r="R38" s="4">
        <v>4</v>
      </c>
      <c r="S38" s="4">
        <v>3</v>
      </c>
      <c r="T38" s="4">
        <v>3</v>
      </c>
      <c r="U38" s="4">
        <v>29</v>
      </c>
      <c r="V38" s="4">
        <v>4</v>
      </c>
      <c r="W38" s="4">
        <v>3</v>
      </c>
      <c r="X38" s="4">
        <v>8</v>
      </c>
      <c r="Y38" s="4">
        <v>3</v>
      </c>
      <c r="Z38" s="4">
        <v>4</v>
      </c>
      <c r="AA38" s="4">
        <v>8</v>
      </c>
      <c r="AB38" s="4">
        <v>6</v>
      </c>
      <c r="AC38" s="4">
        <v>4</v>
      </c>
      <c r="AD38" s="4">
        <v>5</v>
      </c>
      <c r="AE38" s="4">
        <v>2</v>
      </c>
      <c r="AF38" s="4">
        <v>3</v>
      </c>
      <c r="AG38" s="4">
        <v>7</v>
      </c>
      <c r="AH38" s="4">
        <v>1</v>
      </c>
      <c r="AI38" s="4">
        <v>10</v>
      </c>
      <c r="AJ38" s="4">
        <v>9</v>
      </c>
      <c r="AK38" s="4">
        <f>2025-Table10[[#This Row],[rocnik]]</f>
        <v>20</v>
      </c>
      <c r="AL38" s="4">
        <f>SUM(Table10[[#This Row],[p1 re]:[p10]])</f>
        <v>34</v>
      </c>
      <c r="AM38" s="4">
        <f>_xlfn.STDEV.P(Table10[[#This Row],[p1 re]:[p10]])</f>
        <v>1.2806248474865698</v>
      </c>
      <c r="AN38" s="4">
        <f>STANDARDIZE(Table10[[#This Row],[HS]],$P$5,$Q$5)</f>
        <v>0.87766132618362525</v>
      </c>
      <c r="AO38" s="72">
        <f>ROUND((10*(Table10[[#This Row],[HS]]-$P$5)/$Q$5)+50,0)</f>
        <v>59</v>
      </c>
      <c r="AP38" s="72">
        <f>Table10[[#This Row],[HS]]-$BA$9</f>
        <v>34</v>
      </c>
      <c r="AQ38" s="72">
        <f>Table10[[#This Row],[HS]]+$BA$9</f>
        <v>34</v>
      </c>
      <c r="AR38" s="119">
        <f>PERCENTRANK(Table10[HS],Table10[[#This Row],[HS]])</f>
        <v>0.77600000000000002</v>
      </c>
      <c r="AT38" s="128">
        <f>SUM(Table10[[#This Row],[p1 re]],Table10[[#This Row],[p3 re]],Table10[[#This Row],[p7 re]],Table10[[#This Row],[p9 re]],)</f>
        <v>14</v>
      </c>
      <c r="AU38" s="128">
        <f t="shared" si="0"/>
        <v>0.78766826784914434</v>
      </c>
      <c r="AV38" s="113">
        <f t="shared" si="1"/>
        <v>57.876682678491441</v>
      </c>
      <c r="AW38" s="128">
        <f>SUM(Table10[[#This Row],[p2]],Table10[[#This Row],[p4]],Table10[[#This Row],[p6]],Table10[[#This Row],[p8]],Table10[[#This Row],[p10]])</f>
        <v>19</v>
      </c>
      <c r="AX38" s="113">
        <f t="shared" si="2"/>
        <v>0.74896503184457541</v>
      </c>
      <c r="AY38" s="113">
        <f t="shared" si="3"/>
        <v>57.489650318445754</v>
      </c>
      <c r="BA38" s="128">
        <v>7</v>
      </c>
      <c r="BB38" s="113">
        <f t="shared" si="10"/>
        <v>-1.8066432488580619</v>
      </c>
      <c r="BC38" s="113">
        <f t="shared" si="8"/>
        <v>31.93356751141938</v>
      </c>
      <c r="BD38" s="136">
        <f t="shared" si="11"/>
        <v>4</v>
      </c>
      <c r="BE38" s="136">
        <f t="shared" si="9"/>
        <v>2</v>
      </c>
    </row>
    <row r="39" spans="1:57" x14ac:dyDescent="0.3">
      <c r="A39" s="3">
        <v>41117</v>
      </c>
      <c r="B39" s="3">
        <v>0</v>
      </c>
      <c r="C39" s="3">
        <v>2007</v>
      </c>
      <c r="D39" s="41">
        <v>45959.369363425925</v>
      </c>
      <c r="E39" s="3" t="s">
        <v>92</v>
      </c>
      <c r="F39" s="110">
        <v>4</v>
      </c>
      <c r="G39" s="3">
        <v>2</v>
      </c>
      <c r="H39" s="3">
        <v>4</v>
      </c>
      <c r="I39" s="3">
        <v>1</v>
      </c>
      <c r="J39" s="3">
        <v>4</v>
      </c>
      <c r="K39" s="3">
        <v>2</v>
      </c>
      <c r="L39" s="3">
        <v>4</v>
      </c>
      <c r="M39" s="3">
        <v>1</v>
      </c>
      <c r="N39" s="3">
        <v>4</v>
      </c>
      <c r="O39" s="3">
        <v>1</v>
      </c>
      <c r="P39" s="3">
        <v>4</v>
      </c>
      <c r="Q39" s="3">
        <v>4</v>
      </c>
      <c r="R39" s="3">
        <v>4</v>
      </c>
      <c r="S39" s="3">
        <v>3</v>
      </c>
      <c r="T39" s="3">
        <v>2</v>
      </c>
      <c r="U39" s="3">
        <v>3</v>
      </c>
      <c r="V39" s="3">
        <v>6</v>
      </c>
      <c r="W39" s="3">
        <v>3</v>
      </c>
      <c r="X39" s="3">
        <v>5</v>
      </c>
      <c r="Y39" s="3">
        <v>4</v>
      </c>
      <c r="Z39" s="3">
        <v>3</v>
      </c>
      <c r="AA39" s="3">
        <v>10</v>
      </c>
      <c r="AB39" s="3">
        <v>3</v>
      </c>
      <c r="AC39" s="3">
        <v>8</v>
      </c>
      <c r="AD39" s="3">
        <v>4</v>
      </c>
      <c r="AE39" s="3">
        <v>6</v>
      </c>
      <c r="AF39" s="3">
        <v>7</v>
      </c>
      <c r="AG39" s="3">
        <v>5</v>
      </c>
      <c r="AH39" s="3">
        <v>1</v>
      </c>
      <c r="AI39" s="3">
        <v>2</v>
      </c>
      <c r="AJ39" s="3">
        <v>9</v>
      </c>
      <c r="AK39" s="3">
        <f>2025-Table10[[#This Row],[rocnik]]</f>
        <v>18</v>
      </c>
      <c r="AL39" s="4">
        <f>SUM(Table10[[#This Row],[p1 re]:[p10]])</f>
        <v>27</v>
      </c>
      <c r="AM39" s="4">
        <f>_xlfn.STDEV.P(Table10[[#This Row],[p1 re]:[p10]])</f>
        <v>1.3453624047073711</v>
      </c>
      <c r="AN39" s="4">
        <f>STANDARDIZE(Table10[[#This Row],[HS]],$P$5,$Q$5)</f>
        <v>-0.20785000969010886</v>
      </c>
      <c r="AO39" s="72">
        <f>ROUND((10*(Table10[[#This Row],[HS]]-$P$5)/$Q$5)+50,0)</f>
        <v>48</v>
      </c>
      <c r="AP39" s="72">
        <f>Table10[[#This Row],[HS]]-$BA$9</f>
        <v>27</v>
      </c>
      <c r="AQ39" s="72">
        <f>Table10[[#This Row],[HS]]+$BA$9</f>
        <v>27</v>
      </c>
      <c r="AR39" s="119">
        <f>PERCENTRANK(Table10[HS],Table10[[#This Row],[HS]])</f>
        <v>0.38800000000000001</v>
      </c>
      <c r="AT39" s="128">
        <f>SUM(Table10[[#This Row],[p1 re]],Table10[[#This Row],[p3 re]],Table10[[#This Row],[p7 re]],Table10[[#This Row],[p9 re]],)</f>
        <v>5</v>
      </c>
      <c r="AU39" s="128">
        <f t="shared" si="0"/>
        <v>-1.6157297802033728</v>
      </c>
      <c r="AV39" s="113">
        <f t="shared" si="1"/>
        <v>33.842702197966275</v>
      </c>
      <c r="AW39" s="128">
        <f>SUM(Table10[[#This Row],[p2]],Table10[[#This Row],[p4]],Table10[[#This Row],[p6]],Table10[[#This Row],[p8]],Table10[[#This Row],[p10]])</f>
        <v>20</v>
      </c>
      <c r="AX39" s="113">
        <f t="shared" si="2"/>
        <v>0.96193238856979524</v>
      </c>
      <c r="AY39" s="113">
        <f t="shared" si="3"/>
        <v>59.619323885697952</v>
      </c>
      <c r="BA39" s="128">
        <v>8</v>
      </c>
      <c r="BB39" s="113">
        <f t="shared" si="10"/>
        <v>-1.5936758921328422</v>
      </c>
      <c r="BC39" s="113">
        <f t="shared" si="8"/>
        <v>34.063241078671581</v>
      </c>
      <c r="BD39" s="136">
        <f t="shared" si="11"/>
        <v>6</v>
      </c>
      <c r="BE39" s="136">
        <f t="shared" si="9"/>
        <v>2</v>
      </c>
    </row>
    <row r="40" spans="1:57" x14ac:dyDescent="0.3">
      <c r="A40" s="4">
        <v>41144</v>
      </c>
      <c r="B40" s="4">
        <v>0</v>
      </c>
      <c r="C40" s="4">
        <v>1999</v>
      </c>
      <c r="D40" s="42">
        <v>45959.427881944444</v>
      </c>
      <c r="E40" s="4" t="s">
        <v>58</v>
      </c>
      <c r="F40" s="110">
        <f>15/60</f>
        <v>0.25</v>
      </c>
      <c r="G40" s="4">
        <v>4</v>
      </c>
      <c r="H40" s="4">
        <v>1</v>
      </c>
      <c r="I40" s="4">
        <v>1</v>
      </c>
      <c r="J40" s="4">
        <v>4</v>
      </c>
      <c r="K40" s="4">
        <v>1</v>
      </c>
      <c r="L40" s="4">
        <v>1</v>
      </c>
      <c r="M40" s="4">
        <v>1</v>
      </c>
      <c r="N40" s="4">
        <v>5</v>
      </c>
      <c r="O40" s="4">
        <v>1</v>
      </c>
      <c r="P40" s="4">
        <v>5</v>
      </c>
      <c r="Q40" s="4">
        <v>7</v>
      </c>
      <c r="R40" s="4">
        <v>125</v>
      </c>
      <c r="S40" s="4">
        <v>3</v>
      </c>
      <c r="T40" s="4">
        <v>6</v>
      </c>
      <c r="U40" s="4">
        <v>2</v>
      </c>
      <c r="V40" s="4">
        <v>3</v>
      </c>
      <c r="W40" s="4">
        <v>3</v>
      </c>
      <c r="X40" s="4">
        <v>6</v>
      </c>
      <c r="Y40" s="4">
        <v>5</v>
      </c>
      <c r="Z40" s="4">
        <v>5</v>
      </c>
      <c r="AA40" s="4">
        <v>2</v>
      </c>
      <c r="AB40" s="4">
        <v>4</v>
      </c>
      <c r="AC40" s="4">
        <v>6</v>
      </c>
      <c r="AD40" s="4">
        <v>8</v>
      </c>
      <c r="AE40" s="4">
        <v>10</v>
      </c>
      <c r="AF40" s="4">
        <v>5</v>
      </c>
      <c r="AG40" s="4">
        <v>9</v>
      </c>
      <c r="AH40" s="4">
        <v>1</v>
      </c>
      <c r="AI40" s="4">
        <v>3</v>
      </c>
      <c r="AJ40" s="4">
        <v>7</v>
      </c>
      <c r="AK40" s="4">
        <f>2025-Table10[[#This Row],[rocnik]]</f>
        <v>26</v>
      </c>
      <c r="AL40" s="4">
        <f>SUM(Table10[[#This Row],[p1 re]:[p10]])</f>
        <v>24</v>
      </c>
      <c r="AM40" s="4">
        <f>_xlfn.STDEV.P(Table10[[#This Row],[p1 re]:[p10]])</f>
        <v>1.7435595774162693</v>
      </c>
      <c r="AN40" s="4">
        <f>STANDARDIZE(Table10[[#This Row],[HS]],$P$5,$Q$5)</f>
        <v>-0.67306915363599495</v>
      </c>
      <c r="AO40" s="72">
        <f>ROUND((10*(Table10[[#This Row],[HS]]-$P$5)/$Q$5)+50,0)</f>
        <v>43</v>
      </c>
      <c r="AP40" s="72">
        <f>Table10[[#This Row],[HS]]-$BA$9</f>
        <v>24</v>
      </c>
      <c r="AQ40" s="72">
        <f>Table10[[#This Row],[HS]]+$BA$9</f>
        <v>24</v>
      </c>
      <c r="AR40" s="119">
        <f>PERCENTRANK(Table10[HS],Table10[[#This Row],[HS]])</f>
        <v>0.24399999999999999</v>
      </c>
      <c r="AT40" s="128">
        <f>SUM(Table10[[#This Row],[p1 re]],Table10[[#This Row],[p3 re]],Table10[[#This Row],[p7 re]],Table10[[#This Row],[p9 re]],)</f>
        <v>7</v>
      </c>
      <c r="AU40" s="128">
        <f t="shared" si="0"/>
        <v>-1.0816413250805912</v>
      </c>
      <c r="AV40" s="113">
        <f t="shared" si="1"/>
        <v>39.183586749194092</v>
      </c>
      <c r="AW40" s="128">
        <f>SUM(Table10[[#This Row],[p2]],Table10[[#This Row],[p4]],Table10[[#This Row],[p6]],Table10[[#This Row],[p8]],Table10[[#This Row],[p10]])</f>
        <v>16</v>
      </c>
      <c r="AX40" s="113">
        <f t="shared" si="2"/>
        <v>0.11006296166891609</v>
      </c>
      <c r="AY40" s="113">
        <f t="shared" si="3"/>
        <v>51.100629616689162</v>
      </c>
      <c r="BA40" s="128">
        <v>9</v>
      </c>
      <c r="BB40" s="113">
        <f t="shared" si="10"/>
        <v>-1.3807085354076225</v>
      </c>
      <c r="BC40" s="113">
        <f t="shared" si="8"/>
        <v>36.192914645923778</v>
      </c>
      <c r="BD40" s="136">
        <f t="shared" si="11"/>
        <v>8</v>
      </c>
      <c r="BE40" s="136">
        <f t="shared" si="9"/>
        <v>3</v>
      </c>
    </row>
    <row r="41" spans="1:57" x14ac:dyDescent="0.3">
      <c r="A41" s="3">
        <v>41154</v>
      </c>
      <c r="B41" s="3">
        <v>0</v>
      </c>
      <c r="C41" s="3">
        <v>1975</v>
      </c>
      <c r="D41" s="41">
        <v>45959.426122685189</v>
      </c>
      <c r="E41" s="3" t="s">
        <v>28</v>
      </c>
      <c r="F41" s="110"/>
      <c r="G41" s="3">
        <v>2</v>
      </c>
      <c r="H41" s="3">
        <v>4</v>
      </c>
      <c r="I41" s="3">
        <v>3</v>
      </c>
      <c r="J41" s="3">
        <v>4</v>
      </c>
      <c r="K41" s="3">
        <v>2</v>
      </c>
      <c r="L41" s="3">
        <v>2</v>
      </c>
      <c r="M41" s="3">
        <v>1</v>
      </c>
      <c r="N41" s="3">
        <v>3</v>
      </c>
      <c r="O41" s="3">
        <v>3</v>
      </c>
      <c r="P41" s="3">
        <v>2</v>
      </c>
      <c r="Q41" s="3">
        <v>11</v>
      </c>
      <c r="R41" s="3">
        <v>16</v>
      </c>
      <c r="S41" s="3">
        <v>6</v>
      </c>
      <c r="T41" s="3">
        <v>9</v>
      </c>
      <c r="U41" s="3">
        <v>6</v>
      </c>
      <c r="V41" s="3">
        <v>5</v>
      </c>
      <c r="W41" s="3">
        <v>4</v>
      </c>
      <c r="X41" s="3">
        <v>7</v>
      </c>
      <c r="Y41" s="3">
        <v>5</v>
      </c>
      <c r="Z41" s="3">
        <v>5</v>
      </c>
      <c r="AA41" s="3">
        <v>1</v>
      </c>
      <c r="AB41" s="3">
        <v>7</v>
      </c>
      <c r="AC41" s="3">
        <v>4</v>
      </c>
      <c r="AD41" s="3">
        <v>2</v>
      </c>
      <c r="AE41" s="3">
        <v>3</v>
      </c>
      <c r="AF41" s="3">
        <v>5</v>
      </c>
      <c r="AG41" s="3">
        <v>8</v>
      </c>
      <c r="AH41" s="3">
        <v>9</v>
      </c>
      <c r="AI41" s="3">
        <v>6</v>
      </c>
      <c r="AJ41" s="3">
        <v>10</v>
      </c>
      <c r="AK41" s="3">
        <f>2025-Table10[[#This Row],[rocnik]]</f>
        <v>50</v>
      </c>
      <c r="AL41" s="4">
        <f>SUM(Table10[[#This Row],[p1 re]:[p10]])</f>
        <v>26</v>
      </c>
      <c r="AM41" s="4">
        <f>_xlfn.STDEV.P(Table10[[#This Row],[p1 re]:[p10]])</f>
        <v>0.91651513899116799</v>
      </c>
      <c r="AN41" s="4">
        <f>STANDARDIZE(Table10[[#This Row],[HS]],$P$5,$Q$5)</f>
        <v>-0.36292305767207089</v>
      </c>
      <c r="AO41" s="72">
        <f>ROUND((10*(Table10[[#This Row],[HS]]-$P$5)/$Q$5)+50,0)</f>
        <v>46</v>
      </c>
      <c r="AP41" s="72">
        <f>Table10[[#This Row],[HS]]-$BA$9</f>
        <v>26</v>
      </c>
      <c r="AQ41" s="72">
        <f>Table10[[#This Row],[HS]]+$BA$9</f>
        <v>26</v>
      </c>
      <c r="AR41" s="119">
        <f>PERCENTRANK(Table10[HS],Table10[[#This Row],[HS]])</f>
        <v>0.35</v>
      </c>
      <c r="AT41" s="128">
        <f>SUM(Table10[[#This Row],[p1 re]],Table10[[#This Row],[p3 re]],Table10[[#This Row],[p7 re]],Table10[[#This Row],[p9 re]],)</f>
        <v>9</v>
      </c>
      <c r="AU41" s="128">
        <f t="shared" si="0"/>
        <v>-0.54755286995780961</v>
      </c>
      <c r="AV41" s="113">
        <f t="shared" si="1"/>
        <v>44.524471300421908</v>
      </c>
      <c r="AW41" s="128">
        <f>SUM(Table10[[#This Row],[p2]],Table10[[#This Row],[p4]],Table10[[#This Row],[p6]],Table10[[#This Row],[p8]],Table10[[#This Row],[p10]])</f>
        <v>15</v>
      </c>
      <c r="AX41" s="113">
        <f t="shared" si="2"/>
        <v>-0.10290439505630369</v>
      </c>
      <c r="AY41" s="113">
        <f t="shared" si="3"/>
        <v>48.970956049436964</v>
      </c>
      <c r="BA41" s="128">
        <v>10</v>
      </c>
      <c r="BB41" s="113">
        <f t="shared" si="10"/>
        <v>-1.1677411786824026</v>
      </c>
      <c r="BC41" s="113">
        <f t="shared" si="8"/>
        <v>38.322588213175976</v>
      </c>
      <c r="BD41" s="136">
        <f t="shared" si="11"/>
        <v>12</v>
      </c>
      <c r="BE41" s="136">
        <f t="shared" si="9"/>
        <v>3</v>
      </c>
    </row>
    <row r="42" spans="1:57" x14ac:dyDescent="0.3">
      <c r="A42" s="4">
        <v>41171</v>
      </c>
      <c r="B42" s="4">
        <v>0</v>
      </c>
      <c r="C42" s="4">
        <v>2003</v>
      </c>
      <c r="D42" s="42">
        <v>45959.450127314813</v>
      </c>
      <c r="E42" s="4" t="s">
        <v>86</v>
      </c>
      <c r="F42" s="110">
        <f>(5+6)/2</f>
        <v>5.5</v>
      </c>
      <c r="G42" s="4">
        <v>4</v>
      </c>
      <c r="H42" s="4">
        <v>5</v>
      </c>
      <c r="I42" s="4">
        <v>4</v>
      </c>
      <c r="J42" s="4">
        <v>5</v>
      </c>
      <c r="K42" s="4">
        <v>3</v>
      </c>
      <c r="L42" s="4">
        <v>2</v>
      </c>
      <c r="M42" s="4">
        <v>4</v>
      </c>
      <c r="N42" s="4">
        <v>4</v>
      </c>
      <c r="O42" s="4">
        <v>4</v>
      </c>
      <c r="P42" s="4">
        <v>4</v>
      </c>
      <c r="Q42" s="4">
        <v>4</v>
      </c>
      <c r="R42" s="4">
        <v>4</v>
      </c>
      <c r="S42" s="4">
        <v>3</v>
      </c>
      <c r="T42" s="4">
        <v>3</v>
      </c>
      <c r="U42" s="4">
        <v>6</v>
      </c>
      <c r="V42" s="4">
        <v>4</v>
      </c>
      <c r="W42" s="4">
        <v>4</v>
      </c>
      <c r="X42" s="4">
        <v>4</v>
      </c>
      <c r="Y42" s="4">
        <v>2</v>
      </c>
      <c r="Z42" s="4">
        <v>6</v>
      </c>
      <c r="AA42" s="4">
        <v>4</v>
      </c>
      <c r="AB42" s="4">
        <v>1</v>
      </c>
      <c r="AC42" s="4">
        <v>9</v>
      </c>
      <c r="AD42" s="4">
        <v>7</v>
      </c>
      <c r="AE42" s="4">
        <v>3</v>
      </c>
      <c r="AF42" s="4">
        <v>10</v>
      </c>
      <c r="AG42" s="4">
        <v>6</v>
      </c>
      <c r="AH42" s="4">
        <v>5</v>
      </c>
      <c r="AI42" s="4">
        <v>8</v>
      </c>
      <c r="AJ42" s="4">
        <v>2</v>
      </c>
      <c r="AK42" s="4">
        <f>2025-Table10[[#This Row],[rocnik]]</f>
        <v>22</v>
      </c>
      <c r="AL42" s="4">
        <f>SUM(Table10[[#This Row],[p1 re]:[p10]])</f>
        <v>39</v>
      </c>
      <c r="AM42" s="4">
        <f>_xlfn.STDEV.P(Table10[[#This Row],[p1 re]:[p10]])</f>
        <v>0.83066238629180744</v>
      </c>
      <c r="AN42" s="4">
        <f>STANDARDIZE(Table10[[#This Row],[HS]],$P$5,$Q$5)</f>
        <v>1.6530265660934353</v>
      </c>
      <c r="AO42" s="72">
        <f>ROUND((10*(Table10[[#This Row],[HS]]-$P$5)/$Q$5)+50,0)</f>
        <v>67</v>
      </c>
      <c r="AP42" s="72">
        <f>Table10[[#This Row],[HS]]-$BA$9</f>
        <v>39</v>
      </c>
      <c r="AQ42" s="72">
        <f>Table10[[#This Row],[HS]]+$BA$9</f>
        <v>39</v>
      </c>
      <c r="AR42" s="119">
        <f>PERCENTRANK(Table10[HS],Table10[[#This Row],[HS]])</f>
        <v>0.94899999999999995</v>
      </c>
      <c r="AT42" s="128">
        <f>SUM(Table10[[#This Row],[p1 re]],Table10[[#This Row],[p3 re]],Table10[[#This Row],[p7 re]],Table10[[#This Row],[p9 re]],)</f>
        <v>16</v>
      </c>
      <c r="AU42" s="128">
        <f t="shared" si="0"/>
        <v>1.3217567229719258</v>
      </c>
      <c r="AV42" s="113">
        <f t="shared" si="1"/>
        <v>63.217567229719258</v>
      </c>
      <c r="AW42" s="128">
        <f>SUM(Table10[[#This Row],[p2]],Table10[[#This Row],[p4]],Table10[[#This Row],[p6]],Table10[[#This Row],[p8]],Table10[[#This Row],[p10]])</f>
        <v>20</v>
      </c>
      <c r="AX42" s="113">
        <f t="shared" si="2"/>
        <v>0.96193238856979524</v>
      </c>
      <c r="AY42" s="113">
        <f t="shared" si="3"/>
        <v>59.619323885697952</v>
      </c>
      <c r="BA42" s="128">
        <v>11</v>
      </c>
      <c r="BB42" s="113">
        <f t="shared" si="10"/>
        <v>-0.95477382195718286</v>
      </c>
      <c r="BC42" s="113">
        <f t="shared" si="8"/>
        <v>40.452261780428174</v>
      </c>
      <c r="BD42" s="136">
        <f t="shared" si="11"/>
        <v>17</v>
      </c>
      <c r="BE42" s="136">
        <f t="shared" si="9"/>
        <v>4</v>
      </c>
    </row>
    <row r="43" spans="1:57" x14ac:dyDescent="0.3">
      <c r="A43" s="3">
        <v>41186</v>
      </c>
      <c r="B43" s="3">
        <v>1</v>
      </c>
      <c r="C43" s="3">
        <v>1977</v>
      </c>
      <c r="D43" s="41">
        <v>45959.479560185187</v>
      </c>
      <c r="E43" s="3">
        <v>2</v>
      </c>
      <c r="F43" s="110">
        <v>2</v>
      </c>
      <c r="G43" s="3">
        <v>3</v>
      </c>
      <c r="H43" s="3">
        <v>4</v>
      </c>
      <c r="I43" s="3">
        <v>4</v>
      </c>
      <c r="J43" s="3">
        <v>4</v>
      </c>
      <c r="K43" s="3">
        <v>2</v>
      </c>
      <c r="L43" s="3">
        <v>2</v>
      </c>
      <c r="M43" s="3">
        <v>2</v>
      </c>
      <c r="N43" s="3">
        <v>3</v>
      </c>
      <c r="O43" s="3">
        <v>2</v>
      </c>
      <c r="P43" s="3">
        <v>2</v>
      </c>
      <c r="Q43" s="3">
        <v>7</v>
      </c>
      <c r="R43" s="3">
        <v>4</v>
      </c>
      <c r="S43" s="3">
        <v>8</v>
      </c>
      <c r="T43" s="3">
        <v>3</v>
      </c>
      <c r="U43" s="3">
        <v>4</v>
      </c>
      <c r="V43" s="3">
        <v>8</v>
      </c>
      <c r="W43" s="3">
        <v>4</v>
      </c>
      <c r="X43" s="3">
        <v>5</v>
      </c>
      <c r="Y43" s="3">
        <v>5</v>
      </c>
      <c r="Z43" s="3">
        <v>9</v>
      </c>
      <c r="AA43" s="3">
        <v>7</v>
      </c>
      <c r="AB43" s="3">
        <v>9</v>
      </c>
      <c r="AC43" s="3">
        <v>4</v>
      </c>
      <c r="AD43" s="3">
        <v>3</v>
      </c>
      <c r="AE43" s="3">
        <v>2</v>
      </c>
      <c r="AF43" s="3">
        <v>1</v>
      </c>
      <c r="AG43" s="3">
        <v>10</v>
      </c>
      <c r="AH43" s="3">
        <v>8</v>
      </c>
      <c r="AI43" s="3">
        <v>5</v>
      </c>
      <c r="AJ43" s="3">
        <v>6</v>
      </c>
      <c r="AK43" s="3">
        <f>2025-Table10[[#This Row],[rocnik]]</f>
        <v>48</v>
      </c>
      <c r="AL43" s="4">
        <f>SUM(Table10[[#This Row],[p1 re]:[p10]])</f>
        <v>28</v>
      </c>
      <c r="AM43" s="4">
        <f>_xlfn.STDEV.P(Table10[[#This Row],[p1 re]:[p10]])</f>
        <v>0.87177978870813466</v>
      </c>
      <c r="AN43" s="4">
        <f>STANDARDIZE(Table10[[#This Row],[HS]],$P$5,$Q$5)</f>
        <v>-5.2776961708146823E-2</v>
      </c>
      <c r="AO43" s="72">
        <f>ROUND((10*(Table10[[#This Row],[HS]]-$P$5)/$Q$5)+50,0)</f>
        <v>49</v>
      </c>
      <c r="AP43" s="72">
        <f>Table10[[#This Row],[HS]]-$BA$9</f>
        <v>28</v>
      </c>
      <c r="AQ43" s="72">
        <f>Table10[[#This Row],[HS]]+$BA$9</f>
        <v>28</v>
      </c>
      <c r="AR43" s="119">
        <f>PERCENTRANK(Table10[HS],Table10[[#This Row],[HS]])</f>
        <v>0.41299999999999998</v>
      </c>
      <c r="AT43" s="128">
        <f>SUM(Table10[[#This Row],[p1 re]],Table10[[#This Row],[p3 re]],Table10[[#This Row],[p7 re]],Table10[[#This Row],[p9 re]],)</f>
        <v>11</v>
      </c>
      <c r="AU43" s="128">
        <f t="shared" si="0"/>
        <v>-1.346441483502806E-2</v>
      </c>
      <c r="AV43" s="113">
        <f t="shared" si="1"/>
        <v>49.865355851649717</v>
      </c>
      <c r="AW43" s="128">
        <f>SUM(Table10[[#This Row],[p2]],Table10[[#This Row],[p4]],Table10[[#This Row],[p6]],Table10[[#This Row],[p8]],Table10[[#This Row],[p10]])</f>
        <v>15</v>
      </c>
      <c r="AX43" s="113">
        <f t="shared" si="2"/>
        <v>-0.10290439505630369</v>
      </c>
      <c r="AY43" s="113">
        <f t="shared" si="3"/>
        <v>48.970956049436964</v>
      </c>
      <c r="BA43" s="128">
        <v>12</v>
      </c>
      <c r="BB43" s="113">
        <f t="shared" si="10"/>
        <v>-0.74180646523196303</v>
      </c>
      <c r="BC43" s="113">
        <f t="shared" si="8"/>
        <v>42.581935347680371</v>
      </c>
      <c r="BD43" s="136">
        <f t="shared" si="11"/>
        <v>23</v>
      </c>
      <c r="BE43" s="136">
        <f t="shared" si="9"/>
        <v>4</v>
      </c>
    </row>
    <row r="44" spans="1:57" x14ac:dyDescent="0.3">
      <c r="A44" s="4">
        <v>41194</v>
      </c>
      <c r="B44" s="4">
        <v>0</v>
      </c>
      <c r="C44" s="4">
        <v>1997</v>
      </c>
      <c r="D44" s="42">
        <v>45959.457615740743</v>
      </c>
      <c r="E44" s="4" t="s">
        <v>93</v>
      </c>
      <c r="F44" s="110">
        <v>4</v>
      </c>
      <c r="G44" s="4">
        <v>1</v>
      </c>
      <c r="H44" s="4">
        <v>4</v>
      </c>
      <c r="I44" s="4">
        <v>1</v>
      </c>
      <c r="J44" s="4">
        <v>5</v>
      </c>
      <c r="K44" s="4">
        <v>1</v>
      </c>
      <c r="L44" s="4">
        <v>3</v>
      </c>
      <c r="M44" s="4">
        <v>1</v>
      </c>
      <c r="N44" s="4">
        <v>5</v>
      </c>
      <c r="O44" s="4">
        <v>3</v>
      </c>
      <c r="P44" s="4">
        <v>5</v>
      </c>
      <c r="Q44" s="4">
        <v>3</v>
      </c>
      <c r="R44" s="4">
        <v>11</v>
      </c>
      <c r="S44" s="4">
        <v>3</v>
      </c>
      <c r="T44" s="4">
        <v>3</v>
      </c>
      <c r="U44" s="4">
        <v>2</v>
      </c>
      <c r="V44" s="4">
        <v>3</v>
      </c>
      <c r="W44" s="4">
        <v>5</v>
      </c>
      <c r="X44" s="4">
        <v>4</v>
      </c>
      <c r="Y44" s="4">
        <v>31</v>
      </c>
      <c r="Z44" s="4">
        <v>4</v>
      </c>
      <c r="AA44" s="4">
        <v>5</v>
      </c>
      <c r="AB44" s="4">
        <v>8</v>
      </c>
      <c r="AC44" s="4">
        <v>10</v>
      </c>
      <c r="AD44" s="4">
        <v>2</v>
      </c>
      <c r="AE44" s="4">
        <v>9</v>
      </c>
      <c r="AF44" s="4">
        <v>7</v>
      </c>
      <c r="AG44" s="4">
        <v>4</v>
      </c>
      <c r="AH44" s="4">
        <v>3</v>
      </c>
      <c r="AI44" s="4">
        <v>1</v>
      </c>
      <c r="AJ44" s="4">
        <v>6</v>
      </c>
      <c r="AK44" s="4">
        <f>2025-Table10[[#This Row],[rocnik]]</f>
        <v>28</v>
      </c>
      <c r="AL44" s="4">
        <f>SUM(Table10[[#This Row],[p1 re]:[p10]])</f>
        <v>29</v>
      </c>
      <c r="AM44" s="4">
        <f>_xlfn.STDEV.P(Table10[[#This Row],[p1 re]:[p10]])</f>
        <v>1.7</v>
      </c>
      <c r="AN44" s="4">
        <f>STANDARDIZE(Table10[[#This Row],[HS]],$P$5,$Q$5)</f>
        <v>0.1022960862738152</v>
      </c>
      <c r="AO44" s="72">
        <f>ROUND((10*(Table10[[#This Row],[HS]]-$P$5)/$Q$5)+50,0)</f>
        <v>51</v>
      </c>
      <c r="AP44" s="72">
        <f>Table10[[#This Row],[HS]]-$BA$9</f>
        <v>29</v>
      </c>
      <c r="AQ44" s="72">
        <f>Table10[[#This Row],[HS]]+$BA$9</f>
        <v>29</v>
      </c>
      <c r="AR44" s="119">
        <f>PERCENTRANK(Table10[HS],Table10[[#This Row],[HS]])</f>
        <v>0.47199999999999998</v>
      </c>
      <c r="AT44" s="128">
        <f>SUM(Table10[[#This Row],[p1 re]],Table10[[#This Row],[p3 re]],Table10[[#This Row],[p7 re]],Table10[[#This Row],[p9 re]],)</f>
        <v>6</v>
      </c>
      <c r="AU44" s="128">
        <f t="shared" si="0"/>
        <v>-1.3486855526419821</v>
      </c>
      <c r="AV44" s="113">
        <f t="shared" si="1"/>
        <v>36.513144473580184</v>
      </c>
      <c r="AW44" s="128">
        <f>SUM(Table10[[#This Row],[p2]],Table10[[#This Row],[p4]],Table10[[#This Row],[p6]],Table10[[#This Row],[p8]],Table10[[#This Row],[p10]])</f>
        <v>22</v>
      </c>
      <c r="AX44" s="113">
        <f t="shared" si="2"/>
        <v>1.3878671020202349</v>
      </c>
      <c r="AY44" s="113">
        <f t="shared" si="3"/>
        <v>63.878671020202347</v>
      </c>
      <c r="BA44" s="128">
        <v>13</v>
      </c>
      <c r="BB44" s="113">
        <f t="shared" si="10"/>
        <v>-0.52883910850674332</v>
      </c>
      <c r="BC44" s="113">
        <f t="shared" si="8"/>
        <v>44.711608914932569</v>
      </c>
      <c r="BD44" s="136">
        <f t="shared" si="11"/>
        <v>30</v>
      </c>
      <c r="BE44" s="136">
        <f t="shared" si="9"/>
        <v>4</v>
      </c>
    </row>
    <row r="45" spans="1:57" x14ac:dyDescent="0.3">
      <c r="A45" s="3">
        <v>41204</v>
      </c>
      <c r="B45" s="3">
        <v>0</v>
      </c>
      <c r="C45" s="3">
        <v>2001</v>
      </c>
      <c r="D45" s="41">
        <v>45959.456782407404</v>
      </c>
      <c r="E45" s="3">
        <v>5</v>
      </c>
      <c r="F45" s="110">
        <v>5</v>
      </c>
      <c r="G45" s="3">
        <v>4</v>
      </c>
      <c r="H45" s="3">
        <v>4</v>
      </c>
      <c r="I45" s="3">
        <v>3</v>
      </c>
      <c r="J45" s="3">
        <v>4</v>
      </c>
      <c r="K45" s="3">
        <v>2</v>
      </c>
      <c r="L45" s="3">
        <v>4</v>
      </c>
      <c r="M45" s="3">
        <v>3</v>
      </c>
      <c r="N45" s="3">
        <v>2</v>
      </c>
      <c r="O45" s="3">
        <v>4</v>
      </c>
      <c r="P45" s="3">
        <v>4</v>
      </c>
      <c r="Q45" s="3">
        <v>4</v>
      </c>
      <c r="R45" s="3">
        <v>5</v>
      </c>
      <c r="S45" s="3">
        <v>4</v>
      </c>
      <c r="T45" s="3">
        <v>4</v>
      </c>
      <c r="U45" s="3">
        <v>2</v>
      </c>
      <c r="V45" s="3">
        <v>3</v>
      </c>
      <c r="W45" s="3">
        <v>3</v>
      </c>
      <c r="X45" s="3">
        <v>9</v>
      </c>
      <c r="Y45" s="3">
        <v>5</v>
      </c>
      <c r="Z45" s="3">
        <v>4</v>
      </c>
      <c r="AA45" s="3">
        <v>8</v>
      </c>
      <c r="AB45" s="3">
        <v>5</v>
      </c>
      <c r="AC45" s="3">
        <v>4</v>
      </c>
      <c r="AD45" s="3">
        <v>6</v>
      </c>
      <c r="AE45" s="3">
        <v>7</v>
      </c>
      <c r="AF45" s="3">
        <v>9</v>
      </c>
      <c r="AG45" s="3">
        <v>10</v>
      </c>
      <c r="AH45" s="3">
        <v>1</v>
      </c>
      <c r="AI45" s="3">
        <v>3</v>
      </c>
      <c r="AJ45" s="3">
        <v>2</v>
      </c>
      <c r="AK45" s="3">
        <f>2025-Table10[[#This Row],[rocnik]]</f>
        <v>24</v>
      </c>
      <c r="AL45" s="4">
        <f>SUM(Table10[[#This Row],[p1 re]:[p10]])</f>
        <v>34</v>
      </c>
      <c r="AM45" s="4">
        <f>_xlfn.STDEV.P(Table10[[#This Row],[p1 re]:[p10]])</f>
        <v>0.8</v>
      </c>
      <c r="AN45" s="4">
        <f>STANDARDIZE(Table10[[#This Row],[HS]],$P$5,$Q$5)</f>
        <v>0.87766132618362525</v>
      </c>
      <c r="AO45" s="72">
        <f>ROUND((10*(Table10[[#This Row],[HS]]-$P$5)/$Q$5)+50,0)</f>
        <v>59</v>
      </c>
      <c r="AP45" s="72">
        <f>Table10[[#This Row],[HS]]-$BA$9</f>
        <v>34</v>
      </c>
      <c r="AQ45" s="72">
        <f>Table10[[#This Row],[HS]]+$BA$9</f>
        <v>34</v>
      </c>
      <c r="AR45" s="119">
        <f>PERCENTRANK(Table10[HS],Table10[[#This Row],[HS]])</f>
        <v>0.77600000000000002</v>
      </c>
      <c r="AT45" s="128">
        <f>SUM(Table10[[#This Row],[p1 re]],Table10[[#This Row],[p3 re]],Table10[[#This Row],[p7 re]],Table10[[#This Row],[p9 re]],)</f>
        <v>14</v>
      </c>
      <c r="AU45" s="128">
        <f t="shared" si="0"/>
        <v>0.78766826784914434</v>
      </c>
      <c r="AV45" s="113">
        <f t="shared" si="1"/>
        <v>57.876682678491441</v>
      </c>
      <c r="AW45" s="128">
        <f>SUM(Table10[[#This Row],[p2]],Table10[[#This Row],[p4]],Table10[[#This Row],[p6]],Table10[[#This Row],[p8]],Table10[[#This Row],[p10]])</f>
        <v>18</v>
      </c>
      <c r="AX45" s="113">
        <f t="shared" si="2"/>
        <v>0.5359976751193557</v>
      </c>
      <c r="AY45" s="113">
        <f t="shared" si="3"/>
        <v>55.359976751193557</v>
      </c>
      <c r="BA45" s="128">
        <v>14</v>
      </c>
      <c r="BB45" s="113">
        <f t="shared" si="10"/>
        <v>-0.31587175178152349</v>
      </c>
      <c r="BC45" s="113">
        <f t="shared" si="8"/>
        <v>46.841282482184766</v>
      </c>
      <c r="BD45" s="136">
        <f t="shared" si="11"/>
        <v>38</v>
      </c>
      <c r="BE45" s="136">
        <f t="shared" si="9"/>
        <v>5</v>
      </c>
    </row>
    <row r="46" spans="1:57" x14ac:dyDescent="0.3">
      <c r="A46" s="4">
        <v>41218</v>
      </c>
      <c r="B46" s="4">
        <v>0</v>
      </c>
      <c r="C46" s="4">
        <v>1982</v>
      </c>
      <c r="D46" s="42">
        <v>45959.467986111114</v>
      </c>
      <c r="E46" s="4" t="s">
        <v>33</v>
      </c>
      <c r="F46" s="110">
        <v>1</v>
      </c>
      <c r="G46" s="4">
        <v>1</v>
      </c>
      <c r="H46" s="4">
        <v>4</v>
      </c>
      <c r="I46" s="4">
        <v>1</v>
      </c>
      <c r="J46" s="4">
        <v>4</v>
      </c>
      <c r="K46" s="4">
        <v>2</v>
      </c>
      <c r="L46" s="4">
        <v>4</v>
      </c>
      <c r="M46" s="4">
        <v>2</v>
      </c>
      <c r="N46" s="4">
        <v>5</v>
      </c>
      <c r="O46" s="4">
        <v>1</v>
      </c>
      <c r="P46" s="4">
        <v>4</v>
      </c>
      <c r="Q46" s="4">
        <v>3</v>
      </c>
      <c r="R46" s="4">
        <v>6</v>
      </c>
      <c r="S46" s="4">
        <v>5</v>
      </c>
      <c r="T46" s="4">
        <v>3</v>
      </c>
      <c r="U46" s="4">
        <v>3</v>
      </c>
      <c r="V46" s="4">
        <v>5</v>
      </c>
      <c r="W46" s="4">
        <v>4</v>
      </c>
      <c r="X46" s="4">
        <v>4</v>
      </c>
      <c r="Y46" s="4">
        <v>2</v>
      </c>
      <c r="Z46" s="4">
        <v>3</v>
      </c>
      <c r="AA46" s="4">
        <v>7</v>
      </c>
      <c r="AB46" s="4">
        <v>1</v>
      </c>
      <c r="AC46" s="4">
        <v>4</v>
      </c>
      <c r="AD46" s="4">
        <v>6</v>
      </c>
      <c r="AE46" s="4">
        <v>9</v>
      </c>
      <c r="AF46" s="4">
        <v>10</v>
      </c>
      <c r="AG46" s="4">
        <v>2</v>
      </c>
      <c r="AH46" s="4">
        <v>5</v>
      </c>
      <c r="AI46" s="4">
        <v>8</v>
      </c>
      <c r="AJ46" s="4">
        <v>3</v>
      </c>
      <c r="AK46" s="4">
        <f>2025-Table10[[#This Row],[rocnik]]</f>
        <v>43</v>
      </c>
      <c r="AL46" s="4">
        <f>SUM(Table10[[#This Row],[p1 re]:[p10]])</f>
        <v>28</v>
      </c>
      <c r="AM46" s="4">
        <f>_xlfn.STDEV.P(Table10[[#This Row],[p1 re]:[p10]])</f>
        <v>1.4696938456699069</v>
      </c>
      <c r="AN46" s="4">
        <f>STANDARDIZE(Table10[[#This Row],[HS]],$P$5,$Q$5)</f>
        <v>-5.2776961708146823E-2</v>
      </c>
      <c r="AO46" s="72">
        <f>ROUND((10*(Table10[[#This Row],[HS]]-$P$5)/$Q$5)+50,0)</f>
        <v>49</v>
      </c>
      <c r="AP46" s="72">
        <f>Table10[[#This Row],[HS]]-$BA$9</f>
        <v>28</v>
      </c>
      <c r="AQ46" s="72">
        <f>Table10[[#This Row],[HS]]+$BA$9</f>
        <v>28</v>
      </c>
      <c r="AR46" s="119">
        <f>PERCENTRANK(Table10[HS],Table10[[#This Row],[HS]])</f>
        <v>0.41299999999999998</v>
      </c>
      <c r="AT46" s="128">
        <f>SUM(Table10[[#This Row],[p1 re]],Table10[[#This Row],[p3 re]],Table10[[#This Row],[p7 re]],Table10[[#This Row],[p9 re]],)</f>
        <v>5</v>
      </c>
      <c r="AU46" s="128">
        <f t="shared" si="0"/>
        <v>-1.6157297802033728</v>
      </c>
      <c r="AV46" s="113">
        <f t="shared" si="1"/>
        <v>33.842702197966275</v>
      </c>
      <c r="AW46" s="128">
        <f>SUM(Table10[[#This Row],[p2]],Table10[[#This Row],[p4]],Table10[[#This Row],[p6]],Table10[[#This Row],[p8]],Table10[[#This Row],[p10]])</f>
        <v>21</v>
      </c>
      <c r="AX46" s="113">
        <f t="shared" si="2"/>
        <v>1.174899745295015</v>
      </c>
      <c r="AY46" s="113">
        <f t="shared" si="3"/>
        <v>61.74899745295015</v>
      </c>
      <c r="BA46" s="128">
        <v>15</v>
      </c>
      <c r="BB46" s="113">
        <f t="shared" si="10"/>
        <v>-0.10290439505630369</v>
      </c>
      <c r="BC46" s="113">
        <f t="shared" si="8"/>
        <v>48.970956049436964</v>
      </c>
      <c r="BD46" s="136">
        <f t="shared" si="11"/>
        <v>46</v>
      </c>
      <c r="BE46" s="136">
        <f t="shared" si="9"/>
        <v>5</v>
      </c>
    </row>
    <row r="47" spans="1:57" x14ac:dyDescent="0.3">
      <c r="A47" s="3">
        <v>41258</v>
      </c>
      <c r="B47" s="3">
        <v>1</v>
      </c>
      <c r="C47" s="3">
        <v>2003</v>
      </c>
      <c r="D47" s="41">
        <v>45959.481423611112</v>
      </c>
      <c r="E47" s="3" t="s">
        <v>37</v>
      </c>
      <c r="F47" s="110">
        <v>1.5</v>
      </c>
      <c r="G47" s="3">
        <v>2</v>
      </c>
      <c r="H47" s="3">
        <v>5</v>
      </c>
      <c r="I47" s="3">
        <v>2</v>
      </c>
      <c r="J47" s="3">
        <v>4</v>
      </c>
      <c r="K47" s="3">
        <v>3</v>
      </c>
      <c r="L47" s="3">
        <v>3</v>
      </c>
      <c r="M47" s="3">
        <v>1</v>
      </c>
      <c r="N47" s="3">
        <v>4</v>
      </c>
      <c r="O47" s="3">
        <v>3</v>
      </c>
      <c r="P47" s="3">
        <v>4</v>
      </c>
      <c r="Q47" s="3">
        <v>3</v>
      </c>
      <c r="R47" s="3">
        <v>5</v>
      </c>
      <c r="S47" s="3">
        <v>3</v>
      </c>
      <c r="T47" s="3">
        <v>2</v>
      </c>
      <c r="U47" s="3">
        <v>3</v>
      </c>
      <c r="V47" s="3">
        <v>3</v>
      </c>
      <c r="W47" s="3">
        <v>2</v>
      </c>
      <c r="X47" s="3">
        <v>193</v>
      </c>
      <c r="Y47" s="3">
        <v>4</v>
      </c>
      <c r="Z47" s="3">
        <v>3</v>
      </c>
      <c r="AA47" s="3">
        <v>7</v>
      </c>
      <c r="AB47" s="3">
        <v>4</v>
      </c>
      <c r="AC47" s="3">
        <v>9</v>
      </c>
      <c r="AD47" s="3">
        <v>3</v>
      </c>
      <c r="AE47" s="3">
        <v>5</v>
      </c>
      <c r="AF47" s="3">
        <v>10</v>
      </c>
      <c r="AG47" s="3">
        <v>8</v>
      </c>
      <c r="AH47" s="3">
        <v>1</v>
      </c>
      <c r="AI47" s="3">
        <v>6</v>
      </c>
      <c r="AJ47" s="3">
        <v>2</v>
      </c>
      <c r="AK47" s="3">
        <f>2025-Table10[[#This Row],[rocnik]]</f>
        <v>22</v>
      </c>
      <c r="AL47" s="4">
        <f>SUM(Table10[[#This Row],[p1 re]:[p10]])</f>
        <v>31</v>
      </c>
      <c r="AM47" s="4">
        <f>_xlfn.STDEV.P(Table10[[#This Row],[p1 re]:[p10]])</f>
        <v>1.1357816691600546</v>
      </c>
      <c r="AN47" s="4">
        <f>STANDARDIZE(Table10[[#This Row],[HS]],$P$5,$Q$5)</f>
        <v>0.41244218223773926</v>
      </c>
      <c r="AO47" s="72">
        <f>ROUND((10*(Table10[[#This Row],[HS]]-$P$5)/$Q$5)+50,0)</f>
        <v>54</v>
      </c>
      <c r="AP47" s="72">
        <f>Table10[[#This Row],[HS]]-$BA$9</f>
        <v>31</v>
      </c>
      <c r="AQ47" s="72">
        <f>Table10[[#This Row],[HS]]+$BA$9</f>
        <v>31</v>
      </c>
      <c r="AR47" s="119">
        <f>PERCENTRANK(Table10[HS],Table10[[#This Row],[HS]])</f>
        <v>0.61599999999999999</v>
      </c>
      <c r="AT47" s="128">
        <f>SUM(Table10[[#This Row],[p1 re]],Table10[[#This Row],[p3 re]],Table10[[#This Row],[p7 re]],Table10[[#This Row],[p9 re]],)</f>
        <v>8</v>
      </c>
      <c r="AU47" s="128">
        <f t="shared" si="0"/>
        <v>-0.8145970975192004</v>
      </c>
      <c r="AV47" s="113">
        <f t="shared" si="1"/>
        <v>41.854029024808</v>
      </c>
      <c r="AW47" s="128">
        <f>SUM(Table10[[#This Row],[p2]],Table10[[#This Row],[p4]],Table10[[#This Row],[p6]],Table10[[#This Row],[p8]],Table10[[#This Row],[p10]])</f>
        <v>20</v>
      </c>
      <c r="AX47" s="113">
        <f t="shared" si="2"/>
        <v>0.96193238856979524</v>
      </c>
      <c r="AY47" s="113">
        <f t="shared" si="3"/>
        <v>59.619323885697952</v>
      </c>
      <c r="BA47" s="128">
        <v>16</v>
      </c>
      <c r="BB47" s="113">
        <f t="shared" si="10"/>
        <v>0.11006296166891609</v>
      </c>
      <c r="BC47" s="113">
        <f t="shared" si="8"/>
        <v>51.100629616689162</v>
      </c>
      <c r="BD47" s="136">
        <f t="shared" si="11"/>
        <v>54</v>
      </c>
      <c r="BE47" s="136">
        <f t="shared" si="9"/>
        <v>6</v>
      </c>
    </row>
    <row r="48" spans="1:57" x14ac:dyDescent="0.3">
      <c r="A48" s="4">
        <v>41286</v>
      </c>
      <c r="B48" s="4">
        <v>0</v>
      </c>
      <c r="C48" s="4">
        <v>2003</v>
      </c>
      <c r="D48" s="42">
        <v>45965.572662037041</v>
      </c>
      <c r="E48" s="4" t="s">
        <v>107</v>
      </c>
      <c r="F48" s="110">
        <v>3</v>
      </c>
      <c r="G48" s="4">
        <v>2</v>
      </c>
      <c r="H48" s="4">
        <v>4</v>
      </c>
      <c r="I48" s="4">
        <v>1</v>
      </c>
      <c r="J48" s="4">
        <v>5</v>
      </c>
      <c r="K48" s="4">
        <v>1</v>
      </c>
      <c r="L48" s="4">
        <v>4</v>
      </c>
      <c r="M48" s="4">
        <v>1</v>
      </c>
      <c r="N48" s="4">
        <v>5</v>
      </c>
      <c r="O48" s="4">
        <v>1</v>
      </c>
      <c r="P48" s="4">
        <v>5</v>
      </c>
      <c r="Q48" s="4">
        <v>2</v>
      </c>
      <c r="R48" s="4">
        <v>3</v>
      </c>
      <c r="S48" s="4">
        <v>3</v>
      </c>
      <c r="T48" s="4">
        <v>8</v>
      </c>
      <c r="U48" s="4">
        <v>3</v>
      </c>
      <c r="V48" s="4">
        <v>3</v>
      </c>
      <c r="W48" s="4">
        <v>3</v>
      </c>
      <c r="X48" s="4">
        <v>3</v>
      </c>
      <c r="Y48" s="4">
        <v>6</v>
      </c>
      <c r="Z48" s="4">
        <v>4</v>
      </c>
      <c r="AA48" s="4">
        <v>6</v>
      </c>
      <c r="AB48" s="4">
        <v>5</v>
      </c>
      <c r="AC48" s="4">
        <v>9</v>
      </c>
      <c r="AD48" s="4">
        <v>8</v>
      </c>
      <c r="AE48" s="4">
        <v>7</v>
      </c>
      <c r="AF48" s="4">
        <v>4</v>
      </c>
      <c r="AG48" s="4">
        <v>3</v>
      </c>
      <c r="AH48" s="4">
        <v>2</v>
      </c>
      <c r="AI48" s="4">
        <v>1</v>
      </c>
      <c r="AJ48" s="4">
        <v>10</v>
      </c>
      <c r="AK48" s="4">
        <f>2025-Table10[[#This Row],[rocnik]]</f>
        <v>22</v>
      </c>
      <c r="AL48" s="4">
        <f>SUM(Table10[[#This Row],[p1 re]:[p10]])</f>
        <v>29</v>
      </c>
      <c r="AM48" s="4">
        <f>_xlfn.STDEV.P(Table10[[#This Row],[p1 re]:[p10]])</f>
        <v>1.7578395831246945</v>
      </c>
      <c r="AN48" s="4">
        <f>STANDARDIZE(Table10[[#This Row],[HS]],$P$5,$Q$5)</f>
        <v>0.1022960862738152</v>
      </c>
      <c r="AO48" s="72">
        <f>ROUND((10*(Table10[[#This Row],[HS]]-$P$5)/$Q$5)+50,0)</f>
        <v>51</v>
      </c>
      <c r="AP48" s="72">
        <f>Table10[[#This Row],[HS]]-$BA$9</f>
        <v>29</v>
      </c>
      <c r="AQ48" s="72">
        <f>Table10[[#This Row],[HS]]+$BA$9</f>
        <v>29</v>
      </c>
      <c r="AR48" s="119">
        <f>PERCENTRANK(Table10[HS],Table10[[#This Row],[HS]])</f>
        <v>0.47199999999999998</v>
      </c>
      <c r="AT48" s="128">
        <f>SUM(Table10[[#This Row],[p1 re]],Table10[[#This Row],[p3 re]],Table10[[#This Row],[p7 re]],Table10[[#This Row],[p9 re]],)</f>
        <v>5</v>
      </c>
      <c r="AU48" s="128">
        <f t="shared" si="0"/>
        <v>-1.6157297802033728</v>
      </c>
      <c r="AV48" s="113">
        <f t="shared" si="1"/>
        <v>33.842702197966275</v>
      </c>
      <c r="AW48" s="128">
        <f>SUM(Table10[[#This Row],[p2]],Table10[[#This Row],[p4]],Table10[[#This Row],[p6]],Table10[[#This Row],[p8]],Table10[[#This Row],[p10]])</f>
        <v>23</v>
      </c>
      <c r="AX48" s="113">
        <f t="shared" si="2"/>
        <v>1.6008344587454546</v>
      </c>
      <c r="AY48" s="113">
        <f t="shared" si="3"/>
        <v>66.008344587454545</v>
      </c>
      <c r="BA48" s="128">
        <v>17</v>
      </c>
      <c r="BB48" s="113">
        <f t="shared" si="10"/>
        <v>0.32303031839413587</v>
      </c>
      <c r="BC48" s="113">
        <f t="shared" si="8"/>
        <v>53.230303183941359</v>
      </c>
      <c r="BD48" s="136">
        <f t="shared" si="11"/>
        <v>63</v>
      </c>
      <c r="BE48" s="136">
        <f t="shared" si="9"/>
        <v>6</v>
      </c>
    </row>
    <row r="49" spans="1:57" x14ac:dyDescent="0.3">
      <c r="A49" s="3">
        <v>41288</v>
      </c>
      <c r="B49" s="3">
        <v>0</v>
      </c>
      <c r="C49" s="3">
        <v>2004</v>
      </c>
      <c r="D49" s="41">
        <v>45959.495416666665</v>
      </c>
      <c r="E49" s="3" t="s">
        <v>56</v>
      </c>
      <c r="F49" s="110">
        <v>3</v>
      </c>
      <c r="G49" s="3">
        <v>2</v>
      </c>
      <c r="H49" s="3">
        <v>1</v>
      </c>
      <c r="I49" s="3">
        <v>2</v>
      </c>
      <c r="J49" s="3">
        <v>4</v>
      </c>
      <c r="K49" s="3">
        <v>1</v>
      </c>
      <c r="L49" s="3">
        <v>4</v>
      </c>
      <c r="M49" s="3">
        <v>1</v>
      </c>
      <c r="N49" s="3">
        <v>2</v>
      </c>
      <c r="O49" s="3">
        <v>2</v>
      </c>
      <c r="P49" s="3">
        <v>2</v>
      </c>
      <c r="Q49" s="3">
        <v>8</v>
      </c>
      <c r="R49" s="3">
        <v>7</v>
      </c>
      <c r="S49" s="3">
        <v>9</v>
      </c>
      <c r="T49" s="3">
        <v>5</v>
      </c>
      <c r="U49" s="3">
        <v>9</v>
      </c>
      <c r="V49" s="3">
        <v>5</v>
      </c>
      <c r="W49" s="3">
        <v>9</v>
      </c>
      <c r="X49" s="3">
        <v>16</v>
      </c>
      <c r="Y49" s="3">
        <v>3</v>
      </c>
      <c r="Z49" s="3">
        <v>9</v>
      </c>
      <c r="AA49" s="3">
        <v>3</v>
      </c>
      <c r="AB49" s="3">
        <v>9</v>
      </c>
      <c r="AC49" s="3">
        <v>1</v>
      </c>
      <c r="AD49" s="3">
        <v>8</v>
      </c>
      <c r="AE49" s="3">
        <v>6</v>
      </c>
      <c r="AF49" s="3">
        <v>7</v>
      </c>
      <c r="AG49" s="3">
        <v>5</v>
      </c>
      <c r="AH49" s="3">
        <v>4</v>
      </c>
      <c r="AI49" s="3">
        <v>10</v>
      </c>
      <c r="AJ49" s="3">
        <v>2</v>
      </c>
      <c r="AK49" s="3">
        <f>2025-Table10[[#This Row],[rocnik]]</f>
        <v>21</v>
      </c>
      <c r="AL49" s="4">
        <f>SUM(Table10[[#This Row],[p1 re]:[p10]])</f>
        <v>21</v>
      </c>
      <c r="AM49" s="4">
        <f>_xlfn.STDEV.P(Table10[[#This Row],[p1 re]:[p10]])</f>
        <v>1.0440306508910551</v>
      </c>
      <c r="AN49" s="4">
        <f>STANDARDIZE(Table10[[#This Row],[HS]],$P$5,$Q$5)</f>
        <v>-1.1382882975818809</v>
      </c>
      <c r="AO49" s="72">
        <f>ROUND((10*(Table10[[#This Row],[HS]]-$P$5)/$Q$5)+50,0)</f>
        <v>39</v>
      </c>
      <c r="AP49" s="72">
        <f>Table10[[#This Row],[HS]]-$BA$9</f>
        <v>21</v>
      </c>
      <c r="AQ49" s="72">
        <f>Table10[[#This Row],[HS]]+$BA$9</f>
        <v>21</v>
      </c>
      <c r="AR49" s="119">
        <f>PERCENTRANK(Table10[HS],Table10[[#This Row],[HS]])</f>
        <v>0.13</v>
      </c>
      <c r="AT49" s="128">
        <f>SUM(Table10[[#This Row],[p1 re]],Table10[[#This Row],[p3 re]],Table10[[#This Row],[p7 re]],Table10[[#This Row],[p9 re]],)</f>
        <v>7</v>
      </c>
      <c r="AU49" s="128">
        <f t="shared" si="0"/>
        <v>-1.0816413250805912</v>
      </c>
      <c r="AV49" s="113">
        <f t="shared" si="1"/>
        <v>39.183586749194092</v>
      </c>
      <c r="AW49" s="128">
        <f>SUM(Table10[[#This Row],[p2]],Table10[[#This Row],[p4]],Table10[[#This Row],[p6]],Table10[[#This Row],[p8]],Table10[[#This Row],[p10]])</f>
        <v>13</v>
      </c>
      <c r="AX49" s="113">
        <f t="shared" si="2"/>
        <v>-0.52883910850674332</v>
      </c>
      <c r="AY49" s="113">
        <f t="shared" si="3"/>
        <v>44.711608914932569</v>
      </c>
      <c r="BA49" s="128">
        <v>18</v>
      </c>
      <c r="BB49" s="113">
        <f t="shared" si="10"/>
        <v>0.5359976751193557</v>
      </c>
      <c r="BC49" s="113">
        <f t="shared" si="8"/>
        <v>55.359976751193557</v>
      </c>
      <c r="BD49" s="136">
        <f t="shared" si="11"/>
        <v>70</v>
      </c>
      <c r="BE49" s="136">
        <f t="shared" si="9"/>
        <v>7</v>
      </c>
    </row>
    <row r="50" spans="1:57" x14ac:dyDescent="0.3">
      <c r="A50" s="4">
        <v>41390</v>
      </c>
      <c r="B50" s="4">
        <v>0</v>
      </c>
      <c r="C50" s="4">
        <v>2004</v>
      </c>
      <c r="D50" s="42">
        <v>45959.548564814817</v>
      </c>
      <c r="E50" s="4">
        <v>1</v>
      </c>
      <c r="F50" s="110">
        <v>1</v>
      </c>
      <c r="G50" s="4">
        <v>2</v>
      </c>
      <c r="H50" s="4">
        <v>1</v>
      </c>
      <c r="I50" s="4">
        <v>1</v>
      </c>
      <c r="J50" s="4">
        <v>4</v>
      </c>
      <c r="K50" s="4">
        <v>1</v>
      </c>
      <c r="L50" s="4">
        <v>1</v>
      </c>
      <c r="M50" s="4">
        <v>2</v>
      </c>
      <c r="N50" s="4">
        <v>1</v>
      </c>
      <c r="O50" s="4">
        <v>2</v>
      </c>
      <c r="P50" s="4">
        <v>4</v>
      </c>
      <c r="Q50" s="4">
        <v>10</v>
      </c>
      <c r="R50" s="4">
        <v>6</v>
      </c>
      <c r="S50" s="4">
        <v>4</v>
      </c>
      <c r="T50" s="4">
        <v>6</v>
      </c>
      <c r="U50" s="4">
        <v>7</v>
      </c>
      <c r="V50" s="4">
        <v>7</v>
      </c>
      <c r="W50" s="4">
        <v>8</v>
      </c>
      <c r="X50" s="4">
        <v>7</v>
      </c>
      <c r="Y50" s="4">
        <v>6</v>
      </c>
      <c r="Z50" s="4">
        <v>17</v>
      </c>
      <c r="AA50" s="4">
        <v>7</v>
      </c>
      <c r="AB50" s="4">
        <v>10</v>
      </c>
      <c r="AC50" s="4">
        <v>2</v>
      </c>
      <c r="AD50" s="4">
        <v>4</v>
      </c>
      <c r="AE50" s="4">
        <v>8</v>
      </c>
      <c r="AF50" s="4">
        <v>5</v>
      </c>
      <c r="AG50" s="4">
        <v>9</v>
      </c>
      <c r="AH50" s="4">
        <v>3</v>
      </c>
      <c r="AI50" s="4">
        <v>6</v>
      </c>
      <c r="AJ50" s="4">
        <v>1</v>
      </c>
      <c r="AK50" s="4">
        <f>2025-Table10[[#This Row],[rocnik]]</f>
        <v>21</v>
      </c>
      <c r="AL50" s="4">
        <f>SUM(Table10[[#This Row],[p1 re]:[p10]])</f>
        <v>19</v>
      </c>
      <c r="AM50" s="4">
        <f>_xlfn.STDEV.P(Table10[[#This Row],[p1 re]:[p10]])</f>
        <v>1.1357816691600546</v>
      </c>
      <c r="AN50" s="4">
        <f>STANDARDIZE(Table10[[#This Row],[HS]],$P$5,$Q$5)</f>
        <v>-1.4484343935458051</v>
      </c>
      <c r="AO50" s="72">
        <f>ROUND((10*(Table10[[#This Row],[HS]]-$P$5)/$Q$5)+50,0)</f>
        <v>36</v>
      </c>
      <c r="AP50" s="72">
        <f>Table10[[#This Row],[HS]]-$BA$9</f>
        <v>19</v>
      </c>
      <c r="AQ50" s="72">
        <f>Table10[[#This Row],[HS]]+$BA$9</f>
        <v>19</v>
      </c>
      <c r="AR50" s="119">
        <f>PERCENTRANK(Table10[HS],Table10[[#This Row],[HS]])</f>
        <v>5.8999999999999997E-2</v>
      </c>
      <c r="AT50" s="128">
        <f>SUM(Table10[[#This Row],[p1 re]],Table10[[#This Row],[p3 re]],Table10[[#This Row],[p7 re]],Table10[[#This Row],[p9 re]],)</f>
        <v>7</v>
      </c>
      <c r="AU50" s="128">
        <f t="shared" si="0"/>
        <v>-1.0816413250805912</v>
      </c>
      <c r="AV50" s="113">
        <f t="shared" si="1"/>
        <v>39.183586749194092</v>
      </c>
      <c r="AW50" s="128">
        <f>SUM(Table10[[#This Row],[p2]],Table10[[#This Row],[p4]],Table10[[#This Row],[p6]],Table10[[#This Row],[p8]],Table10[[#This Row],[p10]])</f>
        <v>11</v>
      </c>
      <c r="AX50" s="113">
        <f t="shared" si="2"/>
        <v>-0.95477382195718286</v>
      </c>
      <c r="AY50" s="113">
        <f t="shared" si="3"/>
        <v>40.452261780428174</v>
      </c>
      <c r="BA50" s="128">
        <v>19</v>
      </c>
      <c r="BB50" s="113">
        <f t="shared" si="10"/>
        <v>0.74896503184457541</v>
      </c>
      <c r="BC50" s="113">
        <f t="shared" si="8"/>
        <v>57.489650318445754</v>
      </c>
      <c r="BD50" s="136">
        <f t="shared" si="11"/>
        <v>77</v>
      </c>
      <c r="BE50" s="136">
        <f t="shared" si="9"/>
        <v>7</v>
      </c>
    </row>
    <row r="51" spans="1:57" x14ac:dyDescent="0.3">
      <c r="A51" s="3">
        <v>41410</v>
      </c>
      <c r="B51" s="3">
        <v>0</v>
      </c>
      <c r="C51" s="3">
        <v>1994</v>
      </c>
      <c r="D51" s="41">
        <v>45959.562465277777</v>
      </c>
      <c r="E51" s="3">
        <v>2</v>
      </c>
      <c r="F51" s="110">
        <v>2</v>
      </c>
      <c r="G51" s="3">
        <v>1</v>
      </c>
      <c r="H51" s="3">
        <v>2</v>
      </c>
      <c r="I51" s="3">
        <v>2</v>
      </c>
      <c r="J51" s="3">
        <v>2</v>
      </c>
      <c r="K51" s="3">
        <v>1</v>
      </c>
      <c r="L51" s="3">
        <v>2</v>
      </c>
      <c r="M51" s="3">
        <v>2</v>
      </c>
      <c r="N51" s="3">
        <v>2</v>
      </c>
      <c r="O51" s="3">
        <v>1</v>
      </c>
      <c r="P51" s="3">
        <v>2</v>
      </c>
      <c r="Q51" s="3">
        <v>4</v>
      </c>
      <c r="R51" s="3">
        <v>5</v>
      </c>
      <c r="S51" s="3">
        <v>4</v>
      </c>
      <c r="T51" s="3">
        <v>3</v>
      </c>
      <c r="U51" s="3">
        <v>2</v>
      </c>
      <c r="V51" s="3">
        <v>3</v>
      </c>
      <c r="W51" s="3">
        <v>3</v>
      </c>
      <c r="X51" s="3">
        <v>9</v>
      </c>
      <c r="Y51" s="3">
        <v>7</v>
      </c>
      <c r="Z51" s="3">
        <v>4</v>
      </c>
      <c r="AA51" s="3">
        <v>10</v>
      </c>
      <c r="AB51" s="3">
        <v>4</v>
      </c>
      <c r="AC51" s="3">
        <v>7</v>
      </c>
      <c r="AD51" s="3">
        <v>2</v>
      </c>
      <c r="AE51" s="3">
        <v>9</v>
      </c>
      <c r="AF51" s="3">
        <v>8</v>
      </c>
      <c r="AG51" s="3">
        <v>5</v>
      </c>
      <c r="AH51" s="3">
        <v>1</v>
      </c>
      <c r="AI51" s="3">
        <v>3</v>
      </c>
      <c r="AJ51" s="3">
        <v>6</v>
      </c>
      <c r="AK51" s="3">
        <f>2025-Table10[[#This Row],[rocnik]]</f>
        <v>31</v>
      </c>
      <c r="AL51" s="4">
        <f>SUM(Table10[[#This Row],[p1 re]:[p10]])</f>
        <v>17</v>
      </c>
      <c r="AM51" s="4">
        <f>_xlfn.STDEV.P(Table10[[#This Row],[p1 re]:[p10]])</f>
        <v>0.45825756949558399</v>
      </c>
      <c r="AN51" s="4">
        <f>STANDARDIZE(Table10[[#This Row],[HS]],$P$5,$Q$5)</f>
        <v>-1.758580489509729</v>
      </c>
      <c r="AO51" s="72">
        <f>ROUND((10*(Table10[[#This Row],[HS]]-$P$5)/$Q$5)+50,0)</f>
        <v>32</v>
      </c>
      <c r="AP51" s="72">
        <f>Table10[[#This Row],[HS]]-$BA$9</f>
        <v>17</v>
      </c>
      <c r="AQ51" s="72">
        <f>Table10[[#This Row],[HS]]+$BA$9</f>
        <v>17</v>
      </c>
      <c r="AR51" s="119">
        <f>PERCENTRANK(Table10[HS],Table10[[#This Row],[HS]])</f>
        <v>3.3000000000000002E-2</v>
      </c>
      <c r="AT51" s="128">
        <f>SUM(Table10[[#This Row],[p1 re]],Table10[[#This Row],[p3 re]],Table10[[#This Row],[p7 re]],Table10[[#This Row],[p9 re]],)</f>
        <v>6</v>
      </c>
      <c r="AU51" s="128">
        <f t="shared" si="0"/>
        <v>-1.3486855526419821</v>
      </c>
      <c r="AV51" s="113">
        <f t="shared" si="1"/>
        <v>36.513144473580184</v>
      </c>
      <c r="AW51" s="128">
        <f>SUM(Table10[[#This Row],[p2]],Table10[[#This Row],[p4]],Table10[[#This Row],[p6]],Table10[[#This Row],[p8]],Table10[[#This Row],[p10]])</f>
        <v>10</v>
      </c>
      <c r="AX51" s="113">
        <f t="shared" si="2"/>
        <v>-1.1677411786824026</v>
      </c>
      <c r="AY51" s="113">
        <f t="shared" si="3"/>
        <v>38.322588213175976</v>
      </c>
      <c r="BA51" s="128">
        <v>20</v>
      </c>
      <c r="BB51" s="113">
        <f t="shared" si="10"/>
        <v>0.96193238856979524</v>
      </c>
      <c r="BC51" s="113">
        <f t="shared" si="8"/>
        <v>59.619323885697952</v>
      </c>
      <c r="BD51" s="136">
        <f t="shared" si="11"/>
        <v>83</v>
      </c>
      <c r="BE51" s="136">
        <f t="shared" si="9"/>
        <v>7</v>
      </c>
    </row>
    <row r="52" spans="1:57" x14ac:dyDescent="0.3">
      <c r="A52" s="76">
        <v>41419</v>
      </c>
      <c r="B52" s="76">
        <v>0</v>
      </c>
      <c r="C52" s="76">
        <v>2002</v>
      </c>
      <c r="D52" s="77">
        <v>45959.574155092596</v>
      </c>
      <c r="E52" s="76">
        <v>1</v>
      </c>
      <c r="F52" s="111">
        <v>1</v>
      </c>
      <c r="G52" s="76">
        <v>4</v>
      </c>
      <c r="H52" s="76">
        <v>2</v>
      </c>
      <c r="I52" s="76">
        <v>4</v>
      </c>
      <c r="J52" s="76">
        <v>2</v>
      </c>
      <c r="K52" s="76">
        <v>3</v>
      </c>
      <c r="L52" s="76">
        <v>2</v>
      </c>
      <c r="M52" s="76">
        <v>3</v>
      </c>
      <c r="N52" s="76">
        <v>2</v>
      </c>
      <c r="O52" s="76">
        <v>4</v>
      </c>
      <c r="P52" s="76">
        <v>2</v>
      </c>
      <c r="Q52" s="76">
        <v>4</v>
      </c>
      <c r="R52" s="76">
        <v>3</v>
      </c>
      <c r="S52" s="76">
        <v>4</v>
      </c>
      <c r="T52" s="76">
        <v>4</v>
      </c>
      <c r="U52" s="76">
        <v>3</v>
      </c>
      <c r="V52" s="76">
        <v>4</v>
      </c>
      <c r="W52" s="76">
        <v>3</v>
      </c>
      <c r="X52" s="76">
        <v>3</v>
      </c>
      <c r="Y52" s="76">
        <v>2</v>
      </c>
      <c r="Z52" s="76">
        <v>4</v>
      </c>
      <c r="AA52" s="76">
        <v>5</v>
      </c>
      <c r="AB52" s="76">
        <v>6</v>
      </c>
      <c r="AC52" s="76">
        <v>2</v>
      </c>
      <c r="AD52" s="76">
        <v>4</v>
      </c>
      <c r="AE52" s="76">
        <v>3</v>
      </c>
      <c r="AF52" s="76">
        <v>7</v>
      </c>
      <c r="AG52" s="76">
        <v>1</v>
      </c>
      <c r="AH52" s="76">
        <v>8</v>
      </c>
      <c r="AI52" s="76">
        <v>9</v>
      </c>
      <c r="AJ52" s="76">
        <v>10</v>
      </c>
      <c r="AK52" s="76">
        <f>2025-Table10[[#This Row],[rocnik]]</f>
        <v>23</v>
      </c>
      <c r="AL52" s="4">
        <f>SUM(Table10[[#This Row],[p1 re]:[p10]])</f>
        <v>28</v>
      </c>
      <c r="AM52" s="4">
        <f>_xlfn.STDEV.P(Table10[[#This Row],[p1 re]:[p10]])</f>
        <v>0.87177978870813466</v>
      </c>
      <c r="AN52" s="4">
        <f>STANDARDIZE(Table10[[#This Row],[HS]],$P$5,$Q$5)</f>
        <v>-5.2776961708146823E-2</v>
      </c>
      <c r="AO52" s="72">
        <f>ROUND((10*(Table10[[#This Row],[HS]]-$P$5)/$Q$5)+50,0)</f>
        <v>49</v>
      </c>
      <c r="AP52" s="72">
        <f>Table10[[#This Row],[HS]]-$BA$9</f>
        <v>28</v>
      </c>
      <c r="AQ52" s="72">
        <f>Table10[[#This Row],[HS]]+$BA$9</f>
        <v>28</v>
      </c>
      <c r="AR52" s="119">
        <f>PERCENTRANK(Table10[HS],Table10[[#This Row],[HS]])</f>
        <v>0.41299999999999998</v>
      </c>
      <c r="AT52" s="128">
        <f>SUM(Table10[[#This Row],[p1 re]],Table10[[#This Row],[p3 re]],Table10[[#This Row],[p7 re]],Table10[[#This Row],[p9 re]],)</f>
        <v>15</v>
      </c>
      <c r="AU52" s="128">
        <f t="shared" si="0"/>
        <v>1.0547124954105351</v>
      </c>
      <c r="AV52" s="113">
        <f t="shared" si="1"/>
        <v>60.54712495410535</v>
      </c>
      <c r="AW52" s="128">
        <f>SUM(Table10[[#This Row],[p2]],Table10[[#This Row],[p4]],Table10[[#This Row],[p6]],Table10[[#This Row],[p8]],Table10[[#This Row],[p10]])</f>
        <v>10</v>
      </c>
      <c r="AX52" s="113">
        <f t="shared" si="2"/>
        <v>-1.1677411786824026</v>
      </c>
      <c r="AY52" s="113">
        <f t="shared" si="3"/>
        <v>38.322588213175976</v>
      </c>
      <c r="BA52" s="128">
        <v>21</v>
      </c>
      <c r="BB52" s="113">
        <f>(BA52-$AW$8)/$AW$11</f>
        <v>1.174899745295015</v>
      </c>
      <c r="BC52" s="113">
        <f t="shared" si="8"/>
        <v>61.74899745295015</v>
      </c>
      <c r="BD52" s="136">
        <f t="shared" si="11"/>
        <v>88</v>
      </c>
      <c r="BE52" s="136">
        <f t="shared" si="9"/>
        <v>8</v>
      </c>
    </row>
    <row r="53" spans="1:57" x14ac:dyDescent="0.3">
      <c r="A53" s="3">
        <v>41429</v>
      </c>
      <c r="B53" s="3">
        <v>0</v>
      </c>
      <c r="C53" s="3">
        <v>2002</v>
      </c>
      <c r="D53" s="41">
        <v>45959.576597222222</v>
      </c>
      <c r="E53" s="3">
        <v>3</v>
      </c>
      <c r="F53" s="110">
        <v>3</v>
      </c>
      <c r="G53" s="3">
        <v>5</v>
      </c>
      <c r="H53" s="3">
        <v>5</v>
      </c>
      <c r="I53" s="3">
        <v>5</v>
      </c>
      <c r="J53" s="3">
        <v>5</v>
      </c>
      <c r="K53" s="3">
        <v>1</v>
      </c>
      <c r="L53" s="3">
        <v>4</v>
      </c>
      <c r="M53" s="3">
        <v>1</v>
      </c>
      <c r="N53" s="3">
        <v>5</v>
      </c>
      <c r="O53" s="3">
        <v>2</v>
      </c>
      <c r="P53" s="3">
        <v>5</v>
      </c>
      <c r="Q53" s="3">
        <v>7</v>
      </c>
      <c r="R53" s="3">
        <v>5</v>
      </c>
      <c r="S53" s="3">
        <v>7</v>
      </c>
      <c r="T53" s="3">
        <v>4</v>
      </c>
      <c r="U53" s="3">
        <v>3</v>
      </c>
      <c r="V53" s="3">
        <v>5</v>
      </c>
      <c r="W53" s="3">
        <v>3</v>
      </c>
      <c r="X53" s="3">
        <v>4</v>
      </c>
      <c r="Y53" s="3">
        <v>11</v>
      </c>
      <c r="Z53" s="3">
        <v>16</v>
      </c>
      <c r="AA53" s="3">
        <v>4</v>
      </c>
      <c r="AB53" s="3">
        <v>10</v>
      </c>
      <c r="AC53" s="3">
        <v>2</v>
      </c>
      <c r="AD53" s="3">
        <v>6</v>
      </c>
      <c r="AE53" s="3">
        <v>7</v>
      </c>
      <c r="AF53" s="3">
        <v>5</v>
      </c>
      <c r="AG53" s="3">
        <v>9</v>
      </c>
      <c r="AH53" s="3">
        <v>3</v>
      </c>
      <c r="AI53" s="3">
        <v>8</v>
      </c>
      <c r="AJ53" s="3">
        <v>1</v>
      </c>
      <c r="AK53" s="3">
        <f>2025-Table10[[#This Row],[rocnik]]</f>
        <v>23</v>
      </c>
      <c r="AL53" s="4">
        <f>SUM(Table10[[#This Row],[p1 re]:[p10]])</f>
        <v>38</v>
      </c>
      <c r="AM53" s="4">
        <f>_xlfn.STDEV.P(Table10[[#This Row],[p1 re]:[p10]])</f>
        <v>1.6613247725836149</v>
      </c>
      <c r="AN53" s="4">
        <f>STANDARDIZE(Table10[[#This Row],[HS]],$P$5,$Q$5)</f>
        <v>1.4979535181114734</v>
      </c>
      <c r="AO53" s="72">
        <f>ROUND((10*(Table10[[#This Row],[HS]]-$P$5)/$Q$5)+50,0)</f>
        <v>65</v>
      </c>
      <c r="AP53" s="72">
        <f>Table10[[#This Row],[HS]]-$BA$9</f>
        <v>38</v>
      </c>
      <c r="AQ53" s="72">
        <f>Table10[[#This Row],[HS]]+$BA$9</f>
        <v>38</v>
      </c>
      <c r="AR53" s="119">
        <f>PERCENTRANK(Table10[HS],Table10[[#This Row],[HS]])</f>
        <v>0.91900000000000004</v>
      </c>
      <c r="AT53" s="128">
        <f>SUM(Table10[[#This Row],[p1 re]],Table10[[#This Row],[p3 re]],Table10[[#This Row],[p7 re]],Table10[[#This Row],[p9 re]],)</f>
        <v>13</v>
      </c>
      <c r="AU53" s="128">
        <f t="shared" si="0"/>
        <v>0.52062404028775355</v>
      </c>
      <c r="AV53" s="113">
        <f t="shared" si="1"/>
        <v>55.206240402877533</v>
      </c>
      <c r="AW53" s="128">
        <f>SUM(Table10[[#This Row],[p2]],Table10[[#This Row],[p4]],Table10[[#This Row],[p6]],Table10[[#This Row],[p8]],Table10[[#This Row],[p10]])</f>
        <v>24</v>
      </c>
      <c r="AX53" s="113">
        <f t="shared" si="2"/>
        <v>1.8138018154706743</v>
      </c>
      <c r="AY53" s="113">
        <f t="shared" si="3"/>
        <v>68.138018154706742</v>
      </c>
      <c r="BA53" s="128">
        <v>22</v>
      </c>
      <c r="BB53" s="113">
        <f t="shared" si="10"/>
        <v>1.3878671020202349</v>
      </c>
      <c r="BC53" s="113">
        <f t="shared" si="8"/>
        <v>63.878671020202347</v>
      </c>
      <c r="BD53" s="136">
        <f t="shared" si="11"/>
        <v>92</v>
      </c>
      <c r="BE53" s="136">
        <f t="shared" si="9"/>
        <v>8</v>
      </c>
    </row>
    <row r="54" spans="1:57" x14ac:dyDescent="0.3">
      <c r="A54" s="4">
        <v>41432</v>
      </c>
      <c r="B54" s="4">
        <v>0</v>
      </c>
      <c r="C54" s="4">
        <v>2003</v>
      </c>
      <c r="D54" s="42">
        <v>45960.366354166668</v>
      </c>
      <c r="E54" s="4" t="s">
        <v>34</v>
      </c>
      <c r="F54" s="110">
        <v>1</v>
      </c>
      <c r="G54" s="4">
        <v>4</v>
      </c>
      <c r="H54" s="4">
        <v>2</v>
      </c>
      <c r="I54" s="4">
        <v>3</v>
      </c>
      <c r="J54" s="4">
        <v>5</v>
      </c>
      <c r="K54" s="4">
        <v>2</v>
      </c>
      <c r="L54" s="4">
        <v>1</v>
      </c>
      <c r="M54" s="4">
        <v>2</v>
      </c>
      <c r="N54" s="4">
        <v>1</v>
      </c>
      <c r="O54" s="4">
        <v>3</v>
      </c>
      <c r="P54" s="4">
        <v>4</v>
      </c>
      <c r="Q54" s="4">
        <v>6</v>
      </c>
      <c r="R54" s="4">
        <v>5</v>
      </c>
      <c r="S54" s="4">
        <v>5</v>
      </c>
      <c r="T54" s="4">
        <v>4</v>
      </c>
      <c r="U54" s="4">
        <v>5</v>
      </c>
      <c r="V54" s="4">
        <v>10</v>
      </c>
      <c r="W54" s="4">
        <v>4</v>
      </c>
      <c r="X54" s="4">
        <v>5</v>
      </c>
      <c r="Y54" s="4">
        <v>3</v>
      </c>
      <c r="Z54" s="4">
        <v>4</v>
      </c>
      <c r="AA54" s="4">
        <v>7</v>
      </c>
      <c r="AB54" s="4">
        <v>1</v>
      </c>
      <c r="AC54" s="4">
        <v>6</v>
      </c>
      <c r="AD54" s="4">
        <v>10</v>
      </c>
      <c r="AE54" s="4">
        <v>9</v>
      </c>
      <c r="AF54" s="4">
        <v>4</v>
      </c>
      <c r="AG54" s="4">
        <v>2</v>
      </c>
      <c r="AH54" s="4">
        <v>3</v>
      </c>
      <c r="AI54" s="4">
        <v>8</v>
      </c>
      <c r="AJ54" s="4">
        <v>5</v>
      </c>
      <c r="AK54" s="4">
        <f>2025-Table10[[#This Row],[rocnik]]</f>
        <v>22</v>
      </c>
      <c r="AL54" s="4">
        <f>SUM(Table10[[#This Row],[p1 re]:[p10]])</f>
        <v>27</v>
      </c>
      <c r="AM54" s="4">
        <f>_xlfn.STDEV.P(Table10[[#This Row],[p1 re]:[p10]])</f>
        <v>1.2688577540449522</v>
      </c>
      <c r="AN54" s="4">
        <f>STANDARDIZE(Table10[[#This Row],[HS]],$P$5,$Q$5)</f>
        <v>-0.20785000969010886</v>
      </c>
      <c r="AO54" s="72">
        <f>ROUND((10*(Table10[[#This Row],[HS]]-$P$5)/$Q$5)+50,0)</f>
        <v>48</v>
      </c>
      <c r="AP54" s="72">
        <f>Table10[[#This Row],[HS]]-$BA$9</f>
        <v>27</v>
      </c>
      <c r="AQ54" s="72">
        <f>Table10[[#This Row],[HS]]+$BA$9</f>
        <v>27</v>
      </c>
      <c r="AR54" s="119">
        <f>PERCENTRANK(Table10[HS],Table10[[#This Row],[HS]])</f>
        <v>0.38800000000000001</v>
      </c>
      <c r="AT54" s="128">
        <f>SUM(Table10[[#This Row],[p1 re]],Table10[[#This Row],[p3 re]],Table10[[#This Row],[p7 re]],Table10[[#This Row],[p9 re]],)</f>
        <v>12</v>
      </c>
      <c r="AU54" s="128">
        <f t="shared" si="0"/>
        <v>0.25357981272636276</v>
      </c>
      <c r="AV54" s="113">
        <f t="shared" si="1"/>
        <v>52.535798127263625</v>
      </c>
      <c r="AW54" s="128">
        <f>SUM(Table10[[#This Row],[p2]],Table10[[#This Row],[p4]],Table10[[#This Row],[p6]],Table10[[#This Row],[p8]],Table10[[#This Row],[p10]])</f>
        <v>13</v>
      </c>
      <c r="AX54" s="113">
        <f t="shared" si="2"/>
        <v>-0.52883910850674332</v>
      </c>
      <c r="AY54" s="113">
        <f t="shared" si="3"/>
        <v>44.711608914932569</v>
      </c>
      <c r="BA54" s="128">
        <v>23</v>
      </c>
      <c r="BB54" s="113">
        <f t="shared" si="10"/>
        <v>1.6008344587454546</v>
      </c>
      <c r="BC54" s="113">
        <f t="shared" si="8"/>
        <v>66.008344587454545</v>
      </c>
      <c r="BD54" s="136">
        <f t="shared" si="11"/>
        <v>95</v>
      </c>
      <c r="BE54" s="136">
        <f t="shared" si="9"/>
        <v>9</v>
      </c>
    </row>
    <row r="55" spans="1:57" x14ac:dyDescent="0.3">
      <c r="A55" s="3">
        <v>41450</v>
      </c>
      <c r="B55" s="3">
        <v>0</v>
      </c>
      <c r="C55" s="3">
        <v>2000</v>
      </c>
      <c r="D55" s="41">
        <v>45959.587847222225</v>
      </c>
      <c r="E55" s="3">
        <v>4</v>
      </c>
      <c r="F55" s="110">
        <v>4</v>
      </c>
      <c r="G55" s="3">
        <v>3</v>
      </c>
      <c r="H55" s="3">
        <v>5</v>
      </c>
      <c r="I55" s="3">
        <v>4</v>
      </c>
      <c r="J55" s="3">
        <v>3</v>
      </c>
      <c r="K55" s="3">
        <v>4</v>
      </c>
      <c r="L55" s="3">
        <v>4</v>
      </c>
      <c r="M55" s="3">
        <v>1</v>
      </c>
      <c r="N55" s="3">
        <v>5</v>
      </c>
      <c r="O55" s="3">
        <v>4</v>
      </c>
      <c r="P55" s="3">
        <v>5</v>
      </c>
      <c r="Q55" s="3">
        <v>5</v>
      </c>
      <c r="R55" s="3">
        <v>3</v>
      </c>
      <c r="S55" s="3">
        <v>6</v>
      </c>
      <c r="T55" s="3">
        <v>6</v>
      </c>
      <c r="U55" s="3">
        <v>5</v>
      </c>
      <c r="V55" s="3">
        <v>6</v>
      </c>
      <c r="W55" s="3">
        <v>5</v>
      </c>
      <c r="X55" s="3">
        <v>5</v>
      </c>
      <c r="Y55" s="3">
        <v>4</v>
      </c>
      <c r="Z55" s="3">
        <v>5</v>
      </c>
      <c r="AA55" s="3">
        <v>7</v>
      </c>
      <c r="AB55" s="3">
        <v>10</v>
      </c>
      <c r="AC55" s="3">
        <v>5</v>
      </c>
      <c r="AD55" s="3">
        <v>8</v>
      </c>
      <c r="AE55" s="3">
        <v>4</v>
      </c>
      <c r="AF55" s="3">
        <v>3</v>
      </c>
      <c r="AG55" s="3">
        <v>1</v>
      </c>
      <c r="AH55" s="3">
        <v>9</v>
      </c>
      <c r="AI55" s="3">
        <v>6</v>
      </c>
      <c r="AJ55" s="3">
        <v>2</v>
      </c>
      <c r="AK55" s="3">
        <f>2025-Table10[[#This Row],[rocnik]]</f>
        <v>25</v>
      </c>
      <c r="AL55" s="4">
        <f>SUM(Table10[[#This Row],[p1 re]:[p10]])</f>
        <v>38</v>
      </c>
      <c r="AM55" s="4">
        <f>_xlfn.STDEV.P(Table10[[#This Row],[p1 re]:[p10]])</f>
        <v>1.1661903789690602</v>
      </c>
      <c r="AN55" s="4">
        <f>STANDARDIZE(Table10[[#This Row],[HS]],$P$5,$Q$5)</f>
        <v>1.4979535181114734</v>
      </c>
      <c r="AO55" s="72">
        <f>ROUND((10*(Table10[[#This Row],[HS]]-$P$5)/$Q$5)+50,0)</f>
        <v>65</v>
      </c>
      <c r="AP55" s="72">
        <f>Table10[[#This Row],[HS]]-$BA$9</f>
        <v>38</v>
      </c>
      <c r="AQ55" s="72">
        <f>Table10[[#This Row],[HS]]+$BA$9</f>
        <v>38</v>
      </c>
      <c r="AR55" s="119">
        <f>PERCENTRANK(Table10[HS],Table10[[#This Row],[HS]])</f>
        <v>0.91900000000000004</v>
      </c>
      <c r="AT55" s="128">
        <f>SUM(Table10[[#This Row],[p1 re]],Table10[[#This Row],[p3 re]],Table10[[#This Row],[p7 re]],Table10[[#This Row],[p9 re]],)</f>
        <v>12</v>
      </c>
      <c r="AU55" s="128">
        <f t="shared" si="0"/>
        <v>0.25357981272636276</v>
      </c>
      <c r="AV55" s="113">
        <f t="shared" si="1"/>
        <v>52.535798127263625</v>
      </c>
      <c r="AW55" s="128">
        <f>SUM(Table10[[#This Row],[p2]],Table10[[#This Row],[p4]],Table10[[#This Row],[p6]],Table10[[#This Row],[p8]],Table10[[#This Row],[p10]])</f>
        <v>22</v>
      </c>
      <c r="AX55" s="113">
        <f t="shared" si="2"/>
        <v>1.3878671020202349</v>
      </c>
      <c r="AY55" s="113">
        <f t="shared" si="3"/>
        <v>63.878671020202347</v>
      </c>
      <c r="BA55" s="128">
        <v>24</v>
      </c>
      <c r="BB55" s="113">
        <f t="shared" si="10"/>
        <v>1.8138018154706743</v>
      </c>
      <c r="BC55" s="113">
        <f t="shared" si="8"/>
        <v>68.138018154706742</v>
      </c>
      <c r="BD55" s="136">
        <f t="shared" si="11"/>
        <v>97</v>
      </c>
      <c r="BE55" s="136">
        <f t="shared" si="9"/>
        <v>9</v>
      </c>
    </row>
    <row r="56" spans="1:57" x14ac:dyDescent="0.3">
      <c r="A56" s="4">
        <v>41457</v>
      </c>
      <c r="B56" s="4">
        <v>0</v>
      </c>
      <c r="C56" s="4">
        <v>2004</v>
      </c>
      <c r="D56" s="42">
        <v>45959.602546296293</v>
      </c>
      <c r="E56" s="4" t="s">
        <v>51</v>
      </c>
      <c r="F56" s="110">
        <v>2.5</v>
      </c>
      <c r="G56" s="4">
        <v>2</v>
      </c>
      <c r="H56" s="4">
        <v>2</v>
      </c>
      <c r="I56" s="4">
        <v>1</v>
      </c>
      <c r="J56" s="4">
        <v>4</v>
      </c>
      <c r="K56" s="4">
        <v>2</v>
      </c>
      <c r="L56" s="4">
        <v>1</v>
      </c>
      <c r="M56" s="4">
        <v>2</v>
      </c>
      <c r="N56" s="4">
        <v>3</v>
      </c>
      <c r="O56" s="4">
        <v>1</v>
      </c>
      <c r="P56" s="4">
        <v>5</v>
      </c>
      <c r="Q56" s="4">
        <v>3</v>
      </c>
      <c r="R56" s="4">
        <v>4</v>
      </c>
      <c r="S56" s="4">
        <v>6</v>
      </c>
      <c r="T56" s="4">
        <v>2</v>
      </c>
      <c r="U56" s="4">
        <v>7</v>
      </c>
      <c r="V56" s="4">
        <v>3</v>
      </c>
      <c r="W56" s="4">
        <v>3</v>
      </c>
      <c r="X56" s="4">
        <v>4</v>
      </c>
      <c r="Y56" s="4">
        <v>3</v>
      </c>
      <c r="Z56" s="4">
        <v>5</v>
      </c>
      <c r="AA56" s="4">
        <v>2</v>
      </c>
      <c r="AB56" s="4">
        <v>8</v>
      </c>
      <c r="AC56" s="4">
        <v>10</v>
      </c>
      <c r="AD56" s="4">
        <v>6</v>
      </c>
      <c r="AE56" s="4">
        <v>1</v>
      </c>
      <c r="AF56" s="4">
        <v>7</v>
      </c>
      <c r="AG56" s="4">
        <v>9</v>
      </c>
      <c r="AH56" s="4">
        <v>4</v>
      </c>
      <c r="AI56" s="4">
        <v>5</v>
      </c>
      <c r="AJ56" s="4">
        <v>3</v>
      </c>
      <c r="AK56" s="4">
        <f>2025-Table10[[#This Row],[rocnik]]</f>
        <v>21</v>
      </c>
      <c r="AL56" s="4">
        <f>SUM(Table10[[#This Row],[p1 re]:[p10]])</f>
        <v>23</v>
      </c>
      <c r="AM56" s="4">
        <f>_xlfn.STDEV.P(Table10[[#This Row],[p1 re]:[p10]])</f>
        <v>1.2688577540449522</v>
      </c>
      <c r="AN56" s="4">
        <f>STANDARDIZE(Table10[[#This Row],[HS]],$P$5,$Q$5)</f>
        <v>-0.82814220161795693</v>
      </c>
      <c r="AO56" s="72">
        <f>ROUND((10*(Table10[[#This Row],[HS]]-$P$5)/$Q$5)+50,0)</f>
        <v>42</v>
      </c>
      <c r="AP56" s="72">
        <f>Table10[[#This Row],[HS]]-$BA$9</f>
        <v>23</v>
      </c>
      <c r="AQ56" s="72">
        <f>Table10[[#This Row],[HS]]+$BA$9</f>
        <v>23</v>
      </c>
      <c r="AR56" s="119">
        <f>PERCENTRANK(Table10[HS],Table10[[#This Row],[HS]])</f>
        <v>0.19800000000000001</v>
      </c>
      <c r="AT56" s="128">
        <f>SUM(Table10[[#This Row],[p1 re]],Table10[[#This Row],[p3 re]],Table10[[#This Row],[p7 re]],Table10[[#This Row],[p9 re]],)</f>
        <v>6</v>
      </c>
      <c r="AU56" s="128">
        <f t="shared" si="0"/>
        <v>-1.3486855526419821</v>
      </c>
      <c r="AV56" s="113">
        <f t="shared" si="1"/>
        <v>36.513144473580184</v>
      </c>
      <c r="AW56" s="128">
        <f>SUM(Table10[[#This Row],[p2]],Table10[[#This Row],[p4]],Table10[[#This Row],[p6]],Table10[[#This Row],[p8]],Table10[[#This Row],[p10]])</f>
        <v>15</v>
      </c>
      <c r="AX56" s="113">
        <f t="shared" si="2"/>
        <v>-0.10290439505630369</v>
      </c>
      <c r="AY56" s="113">
        <f t="shared" si="3"/>
        <v>48.970956049436964</v>
      </c>
      <c r="BA56" s="128">
        <v>25</v>
      </c>
      <c r="BB56" s="113">
        <f t="shared" si="10"/>
        <v>2.0267691721958943</v>
      </c>
      <c r="BC56" s="113">
        <f t="shared" si="8"/>
        <v>70.26769172195894</v>
      </c>
      <c r="BD56" s="136">
        <f t="shared" si="11"/>
        <v>98</v>
      </c>
      <c r="BE56" s="136">
        <f t="shared" si="9"/>
        <v>10</v>
      </c>
    </row>
    <row r="57" spans="1:57" x14ac:dyDescent="0.3">
      <c r="A57" s="3">
        <v>41459</v>
      </c>
      <c r="B57" s="3">
        <v>0</v>
      </c>
      <c r="C57" s="3">
        <v>1993</v>
      </c>
      <c r="D57" s="41">
        <v>45970.680798611109</v>
      </c>
      <c r="E57" s="3">
        <v>0.5</v>
      </c>
      <c r="F57" s="110">
        <v>0.5</v>
      </c>
      <c r="G57" s="3">
        <v>2</v>
      </c>
      <c r="H57" s="3">
        <v>2</v>
      </c>
      <c r="I57" s="3">
        <v>1</v>
      </c>
      <c r="J57" s="3">
        <v>3</v>
      </c>
      <c r="K57" s="3">
        <v>1</v>
      </c>
      <c r="L57" s="3">
        <v>1</v>
      </c>
      <c r="M57" s="3">
        <v>1</v>
      </c>
      <c r="N57" s="3">
        <v>2</v>
      </c>
      <c r="O57" s="3">
        <v>1</v>
      </c>
      <c r="P57" s="3">
        <v>4</v>
      </c>
      <c r="Q57" s="3">
        <v>4</v>
      </c>
      <c r="R57" s="3">
        <v>5</v>
      </c>
      <c r="S57" s="3">
        <v>4</v>
      </c>
      <c r="T57" s="3">
        <v>4</v>
      </c>
      <c r="U57" s="3">
        <v>4</v>
      </c>
      <c r="V57" s="3">
        <v>5</v>
      </c>
      <c r="W57" s="3">
        <v>5</v>
      </c>
      <c r="X57" s="3">
        <v>4</v>
      </c>
      <c r="Y57" s="3">
        <v>2</v>
      </c>
      <c r="Z57" s="3">
        <v>3</v>
      </c>
      <c r="AA57" s="3">
        <v>10</v>
      </c>
      <c r="AB57" s="3">
        <v>7</v>
      </c>
      <c r="AC57" s="3">
        <v>4</v>
      </c>
      <c r="AD57" s="3">
        <v>5</v>
      </c>
      <c r="AE57" s="3">
        <v>8</v>
      </c>
      <c r="AF57" s="3">
        <v>1</v>
      </c>
      <c r="AG57" s="3">
        <v>2</v>
      </c>
      <c r="AH57" s="3">
        <v>6</v>
      </c>
      <c r="AI57" s="3">
        <v>3</v>
      </c>
      <c r="AJ57" s="3">
        <v>9</v>
      </c>
      <c r="AK57" s="3">
        <f>2025-Table10[[#This Row],[rocnik]]</f>
        <v>32</v>
      </c>
      <c r="AL57" s="4">
        <f>SUM(Table10[[#This Row],[p1 re]:[p10]])</f>
        <v>18</v>
      </c>
      <c r="AM57" s="4">
        <f>_xlfn.STDEV.P(Table10[[#This Row],[p1 re]:[p10]])</f>
        <v>0.9797958971132712</v>
      </c>
      <c r="AN57" s="4">
        <f>STANDARDIZE(Table10[[#This Row],[HS]],$P$5,$Q$5)</f>
        <v>-1.603507441527767</v>
      </c>
      <c r="AO57" s="72">
        <f>ROUND((10*(Table10[[#This Row],[HS]]-$P$5)/$Q$5)+50,0)</f>
        <v>34</v>
      </c>
      <c r="AP57" s="72">
        <f>Table10[[#This Row],[HS]]-$BA$9</f>
        <v>18</v>
      </c>
      <c r="AQ57" s="72">
        <f>Table10[[#This Row],[HS]]+$BA$9</f>
        <v>18</v>
      </c>
      <c r="AR57" s="119">
        <f>PERCENTRANK(Table10[HS],Table10[[#This Row],[HS]])</f>
        <v>0.05</v>
      </c>
      <c r="AT57" s="128">
        <f>SUM(Table10[[#This Row],[p1 re]],Table10[[#This Row],[p3 re]],Table10[[#This Row],[p7 re]],Table10[[#This Row],[p9 re]],)</f>
        <v>5</v>
      </c>
      <c r="AU57" s="128">
        <f t="shared" si="0"/>
        <v>-1.6157297802033728</v>
      </c>
      <c r="AV57" s="113">
        <f t="shared" si="1"/>
        <v>33.842702197966275</v>
      </c>
      <c r="AW57" s="128">
        <f>SUM(Table10[[#This Row],[p2]],Table10[[#This Row],[p4]],Table10[[#This Row],[p6]],Table10[[#This Row],[p8]],Table10[[#This Row],[p10]])</f>
        <v>12</v>
      </c>
      <c r="AX57" s="113">
        <f t="shared" si="2"/>
        <v>-0.74180646523196303</v>
      </c>
      <c r="AY57" s="113">
        <f t="shared" si="3"/>
        <v>42.581935347680371</v>
      </c>
    </row>
    <row r="58" spans="1:57" x14ac:dyDescent="0.3">
      <c r="A58" s="4">
        <v>41518</v>
      </c>
      <c r="B58" s="4">
        <v>1</v>
      </c>
      <c r="C58" s="4">
        <v>1999</v>
      </c>
      <c r="D58" s="42">
        <v>45959.63417824074</v>
      </c>
      <c r="E58" s="4">
        <v>2</v>
      </c>
      <c r="F58" s="110">
        <v>2</v>
      </c>
      <c r="G58" s="4">
        <v>2</v>
      </c>
      <c r="H58" s="4">
        <v>4</v>
      </c>
      <c r="I58" s="4">
        <v>3</v>
      </c>
      <c r="J58" s="4">
        <v>5</v>
      </c>
      <c r="K58" s="4">
        <v>1</v>
      </c>
      <c r="L58" s="4">
        <v>2</v>
      </c>
      <c r="M58" s="4">
        <v>2</v>
      </c>
      <c r="N58" s="4">
        <v>4</v>
      </c>
      <c r="O58" s="4">
        <v>4</v>
      </c>
      <c r="P58" s="4">
        <v>1</v>
      </c>
      <c r="Q58" s="4">
        <v>4</v>
      </c>
      <c r="R58" s="4">
        <v>5</v>
      </c>
      <c r="S58" s="4">
        <v>5</v>
      </c>
      <c r="T58" s="4">
        <v>5</v>
      </c>
      <c r="U58" s="4">
        <v>2</v>
      </c>
      <c r="V58" s="4">
        <v>6</v>
      </c>
      <c r="W58" s="4">
        <v>4</v>
      </c>
      <c r="X58" s="4">
        <v>6</v>
      </c>
      <c r="Y58" s="4">
        <v>8</v>
      </c>
      <c r="Z58" s="4">
        <v>8</v>
      </c>
      <c r="AA58" s="4">
        <v>9</v>
      </c>
      <c r="AB58" s="4">
        <v>10</v>
      </c>
      <c r="AC58" s="4">
        <v>4</v>
      </c>
      <c r="AD58" s="4">
        <v>2</v>
      </c>
      <c r="AE58" s="4">
        <v>5</v>
      </c>
      <c r="AF58" s="4">
        <v>6</v>
      </c>
      <c r="AG58" s="4">
        <v>8</v>
      </c>
      <c r="AH58" s="4">
        <v>1</v>
      </c>
      <c r="AI58" s="4">
        <v>3</v>
      </c>
      <c r="AJ58" s="4">
        <v>7</v>
      </c>
      <c r="AK58" s="4">
        <f>2025-Table10[[#This Row],[rocnik]]</f>
        <v>26</v>
      </c>
      <c r="AL58" s="4">
        <f>SUM(Table10[[#This Row],[p1 re]:[p10]])</f>
        <v>28</v>
      </c>
      <c r="AM58" s="4">
        <f>_xlfn.STDEV.P(Table10[[#This Row],[p1 re]:[p10]])</f>
        <v>1.3266499161421599</v>
      </c>
      <c r="AN58" s="4">
        <f>STANDARDIZE(Table10[[#This Row],[HS]],$P$5,$Q$5)</f>
        <v>-5.2776961708146823E-2</v>
      </c>
      <c r="AO58" s="72">
        <f>ROUND((10*(Table10[[#This Row],[HS]]-$P$5)/$Q$5)+50,0)</f>
        <v>49</v>
      </c>
      <c r="AP58" s="72">
        <f>Table10[[#This Row],[HS]]-$BA$9</f>
        <v>28</v>
      </c>
      <c r="AQ58" s="72">
        <f>Table10[[#This Row],[HS]]+$BA$9</f>
        <v>28</v>
      </c>
      <c r="AR58" s="119">
        <f>PERCENTRANK(Table10[HS],Table10[[#This Row],[HS]])</f>
        <v>0.41299999999999998</v>
      </c>
      <c r="AT58" s="128">
        <f>SUM(Table10[[#This Row],[p1 re]],Table10[[#This Row],[p3 re]],Table10[[#This Row],[p7 re]],Table10[[#This Row],[p9 re]],)</f>
        <v>11</v>
      </c>
      <c r="AU58" s="128">
        <f t="shared" si="0"/>
        <v>-1.346441483502806E-2</v>
      </c>
      <c r="AV58" s="113">
        <f t="shared" si="1"/>
        <v>49.865355851649717</v>
      </c>
      <c r="AW58" s="128">
        <f>SUM(Table10[[#This Row],[p2]],Table10[[#This Row],[p4]],Table10[[#This Row],[p6]],Table10[[#This Row],[p8]],Table10[[#This Row],[p10]])</f>
        <v>16</v>
      </c>
      <c r="AX58" s="113">
        <f t="shared" si="2"/>
        <v>0.11006296166891609</v>
      </c>
      <c r="AY58" s="113">
        <f t="shared" si="3"/>
        <v>51.100629616689162</v>
      </c>
    </row>
    <row r="59" spans="1:57" x14ac:dyDescent="0.3">
      <c r="A59" s="3">
        <v>41532</v>
      </c>
      <c r="B59" s="3">
        <v>0</v>
      </c>
      <c r="C59" s="3">
        <v>2002</v>
      </c>
      <c r="D59" s="41">
        <v>45959.630162037036</v>
      </c>
      <c r="E59" s="3" t="s">
        <v>28</v>
      </c>
      <c r="F59" s="110"/>
      <c r="G59" s="3">
        <v>4</v>
      </c>
      <c r="H59" s="3">
        <v>4</v>
      </c>
      <c r="I59" s="3">
        <v>2</v>
      </c>
      <c r="J59" s="3">
        <v>4</v>
      </c>
      <c r="K59" s="3">
        <v>2</v>
      </c>
      <c r="L59" s="3">
        <v>4</v>
      </c>
      <c r="M59" s="3">
        <v>1</v>
      </c>
      <c r="N59" s="3">
        <v>4</v>
      </c>
      <c r="O59" s="3">
        <v>2</v>
      </c>
      <c r="P59" s="3">
        <v>5</v>
      </c>
      <c r="Q59" s="3">
        <v>8</v>
      </c>
      <c r="R59" s="3">
        <v>5</v>
      </c>
      <c r="S59" s="3">
        <v>7</v>
      </c>
      <c r="T59" s="3">
        <v>8</v>
      </c>
      <c r="U59" s="3">
        <v>4</v>
      </c>
      <c r="V59" s="3">
        <v>14</v>
      </c>
      <c r="W59" s="3">
        <v>3</v>
      </c>
      <c r="X59" s="3">
        <v>6</v>
      </c>
      <c r="Y59" s="3">
        <v>6</v>
      </c>
      <c r="Z59" s="3">
        <v>6</v>
      </c>
      <c r="AA59" s="3">
        <v>1</v>
      </c>
      <c r="AB59" s="3">
        <v>4</v>
      </c>
      <c r="AC59" s="3">
        <v>10</v>
      </c>
      <c r="AD59" s="3">
        <v>2</v>
      </c>
      <c r="AE59" s="3">
        <v>8</v>
      </c>
      <c r="AF59" s="3">
        <v>5</v>
      </c>
      <c r="AG59" s="3">
        <v>3</v>
      </c>
      <c r="AH59" s="3">
        <v>9</v>
      </c>
      <c r="AI59" s="3">
        <v>6</v>
      </c>
      <c r="AJ59" s="3">
        <v>7</v>
      </c>
      <c r="AK59" s="3">
        <f>2025-Table10[[#This Row],[rocnik]]</f>
        <v>23</v>
      </c>
      <c r="AL59" s="4">
        <f>SUM(Table10[[#This Row],[p1 re]:[p10]])</f>
        <v>32</v>
      </c>
      <c r="AM59" s="4">
        <f>_xlfn.STDEV.P(Table10[[#This Row],[p1 re]:[p10]])</f>
        <v>1.2489995996796797</v>
      </c>
      <c r="AN59" s="4">
        <f>STANDARDIZE(Table10[[#This Row],[HS]],$P$5,$Q$5)</f>
        <v>0.56751523021970129</v>
      </c>
      <c r="AO59" s="72">
        <f>ROUND((10*(Table10[[#This Row],[HS]]-$P$5)/$Q$5)+50,0)</f>
        <v>56</v>
      </c>
      <c r="AP59" s="72">
        <f>Table10[[#This Row],[HS]]-$BA$9</f>
        <v>32</v>
      </c>
      <c r="AQ59" s="72">
        <f>Table10[[#This Row],[HS]]+$BA$9</f>
        <v>32</v>
      </c>
      <c r="AR59" s="119">
        <f>PERCENTRANK(Table10[HS],Table10[[#This Row],[HS]])</f>
        <v>0.67</v>
      </c>
      <c r="AT59" s="128">
        <f>SUM(Table10[[#This Row],[p1 re]],Table10[[#This Row],[p3 re]],Table10[[#This Row],[p7 re]],Table10[[#This Row],[p9 re]],)</f>
        <v>9</v>
      </c>
      <c r="AU59" s="128">
        <f t="shared" si="0"/>
        <v>-0.54755286995780961</v>
      </c>
      <c r="AV59" s="113">
        <f t="shared" si="1"/>
        <v>44.524471300421908</v>
      </c>
      <c r="AW59" s="128">
        <f>SUM(Table10[[#This Row],[p2]],Table10[[#This Row],[p4]],Table10[[#This Row],[p6]],Table10[[#This Row],[p8]],Table10[[#This Row],[p10]])</f>
        <v>21</v>
      </c>
      <c r="AX59" s="113">
        <f t="shared" si="2"/>
        <v>1.174899745295015</v>
      </c>
      <c r="AY59" s="113">
        <f t="shared" si="3"/>
        <v>61.74899745295015</v>
      </c>
    </row>
    <row r="60" spans="1:57" x14ac:dyDescent="0.3">
      <c r="A60" s="4">
        <v>41600</v>
      </c>
      <c r="B60" s="4">
        <v>1</v>
      </c>
      <c r="C60" s="4">
        <v>1987</v>
      </c>
      <c r="D60" s="42">
        <v>45959.671909722223</v>
      </c>
      <c r="E60" s="4" t="s">
        <v>28</v>
      </c>
      <c r="F60" s="110"/>
      <c r="G60" s="4">
        <v>3</v>
      </c>
      <c r="H60" s="4">
        <v>4</v>
      </c>
      <c r="I60" s="4">
        <v>4</v>
      </c>
      <c r="J60" s="4">
        <v>5</v>
      </c>
      <c r="K60" s="4">
        <v>2</v>
      </c>
      <c r="L60" s="4">
        <v>2</v>
      </c>
      <c r="M60" s="4">
        <v>2</v>
      </c>
      <c r="N60" s="4">
        <v>3</v>
      </c>
      <c r="O60" s="4">
        <v>4</v>
      </c>
      <c r="P60" s="4">
        <v>2</v>
      </c>
      <c r="Q60" s="4">
        <v>5</v>
      </c>
      <c r="R60" s="4">
        <v>7</v>
      </c>
      <c r="S60" s="4">
        <v>9</v>
      </c>
      <c r="T60" s="4">
        <v>3</v>
      </c>
      <c r="U60" s="4">
        <v>4</v>
      </c>
      <c r="V60" s="4">
        <v>5</v>
      </c>
      <c r="W60" s="4">
        <v>3</v>
      </c>
      <c r="X60" s="4">
        <v>4</v>
      </c>
      <c r="Y60" s="4">
        <v>5</v>
      </c>
      <c r="Z60" s="4">
        <v>7</v>
      </c>
      <c r="AA60" s="4">
        <v>9</v>
      </c>
      <c r="AB60" s="4">
        <v>10</v>
      </c>
      <c r="AC60" s="4">
        <v>1</v>
      </c>
      <c r="AD60" s="4">
        <v>5</v>
      </c>
      <c r="AE60" s="4">
        <v>4</v>
      </c>
      <c r="AF60" s="4">
        <v>6</v>
      </c>
      <c r="AG60" s="4">
        <v>8</v>
      </c>
      <c r="AH60" s="4">
        <v>7</v>
      </c>
      <c r="AI60" s="4">
        <v>3</v>
      </c>
      <c r="AJ60" s="4">
        <v>2</v>
      </c>
      <c r="AK60" s="4">
        <f>2025-Table10[[#This Row],[rocnik]]</f>
        <v>38</v>
      </c>
      <c r="AL60" s="4">
        <f>SUM(Table10[[#This Row],[p1 re]:[p10]])</f>
        <v>31</v>
      </c>
      <c r="AM60" s="4">
        <f>_xlfn.STDEV.P(Table10[[#This Row],[p1 re]:[p10]])</f>
        <v>1.0440306508910551</v>
      </c>
      <c r="AN60" s="4">
        <f>STANDARDIZE(Table10[[#This Row],[HS]],$P$5,$Q$5)</f>
        <v>0.41244218223773926</v>
      </c>
      <c r="AO60" s="72">
        <f>ROUND((10*(Table10[[#This Row],[HS]]-$P$5)/$Q$5)+50,0)</f>
        <v>54</v>
      </c>
      <c r="AP60" s="72">
        <f>Table10[[#This Row],[HS]]-$BA$9</f>
        <v>31</v>
      </c>
      <c r="AQ60" s="72">
        <f>Table10[[#This Row],[HS]]+$BA$9</f>
        <v>31</v>
      </c>
      <c r="AR60" s="119">
        <f>PERCENTRANK(Table10[HS],Table10[[#This Row],[HS]])</f>
        <v>0.61599999999999999</v>
      </c>
      <c r="AT60" s="128">
        <f>SUM(Table10[[#This Row],[p1 re]],Table10[[#This Row],[p3 re]],Table10[[#This Row],[p7 re]],Table10[[#This Row],[p9 re]],)</f>
        <v>13</v>
      </c>
      <c r="AU60" s="128">
        <f t="shared" si="0"/>
        <v>0.52062404028775355</v>
      </c>
      <c r="AV60" s="113">
        <f t="shared" si="1"/>
        <v>55.206240402877533</v>
      </c>
      <c r="AW60" s="128">
        <f>SUM(Table10[[#This Row],[p2]],Table10[[#This Row],[p4]],Table10[[#This Row],[p6]],Table10[[#This Row],[p8]],Table10[[#This Row],[p10]])</f>
        <v>16</v>
      </c>
      <c r="AX60" s="113">
        <f t="shared" si="2"/>
        <v>0.11006296166891609</v>
      </c>
      <c r="AY60" s="113">
        <f t="shared" si="3"/>
        <v>51.100629616689162</v>
      </c>
      <c r="BA60" t="s">
        <v>337</v>
      </c>
      <c r="BB60" t="s">
        <v>331</v>
      </c>
      <c r="BC60" t="s">
        <v>338</v>
      </c>
      <c r="BD60" t="s">
        <v>335</v>
      </c>
      <c r="BE60" t="s">
        <v>336</v>
      </c>
    </row>
    <row r="61" spans="1:57" x14ac:dyDescent="0.3">
      <c r="A61" s="3">
        <v>41640</v>
      </c>
      <c r="B61" s="3">
        <v>0</v>
      </c>
      <c r="C61" s="3">
        <v>1975</v>
      </c>
      <c r="D61" s="41">
        <v>45959.703472222223</v>
      </c>
      <c r="E61" s="3" t="s">
        <v>67</v>
      </c>
      <c r="F61" s="110">
        <v>1</v>
      </c>
      <c r="G61" s="3">
        <v>4</v>
      </c>
      <c r="H61" s="3">
        <v>3</v>
      </c>
      <c r="I61" s="3">
        <v>4</v>
      </c>
      <c r="J61" s="3">
        <v>4</v>
      </c>
      <c r="K61" s="3">
        <v>2</v>
      </c>
      <c r="L61" s="3">
        <v>2</v>
      </c>
      <c r="M61" s="3">
        <v>2</v>
      </c>
      <c r="N61" s="3">
        <v>4</v>
      </c>
      <c r="O61" s="3">
        <v>2</v>
      </c>
      <c r="P61" s="3">
        <v>2</v>
      </c>
      <c r="Q61" s="3">
        <v>5</v>
      </c>
      <c r="R61" s="3">
        <v>9</v>
      </c>
      <c r="S61" s="3">
        <v>4</v>
      </c>
      <c r="T61" s="3">
        <v>6</v>
      </c>
      <c r="U61" s="3">
        <v>4</v>
      </c>
      <c r="V61" s="3">
        <v>7</v>
      </c>
      <c r="W61" s="3">
        <v>4</v>
      </c>
      <c r="X61" s="3">
        <v>5</v>
      </c>
      <c r="Y61" s="3">
        <v>6</v>
      </c>
      <c r="Z61" s="3">
        <v>4</v>
      </c>
      <c r="AA61" s="3">
        <v>6</v>
      </c>
      <c r="AB61" s="3">
        <v>2</v>
      </c>
      <c r="AC61" s="3">
        <v>9</v>
      </c>
      <c r="AD61" s="3">
        <v>1</v>
      </c>
      <c r="AE61" s="3">
        <v>8</v>
      </c>
      <c r="AF61" s="3">
        <v>3</v>
      </c>
      <c r="AG61" s="3">
        <v>5</v>
      </c>
      <c r="AH61" s="3">
        <v>10</v>
      </c>
      <c r="AI61" s="3">
        <v>7</v>
      </c>
      <c r="AJ61" s="3">
        <v>4</v>
      </c>
      <c r="AK61" s="3">
        <f>2025-Table10[[#This Row],[rocnik]]</f>
        <v>50</v>
      </c>
      <c r="AL61" s="4">
        <f>SUM(Table10[[#This Row],[p1 re]:[p10]])</f>
        <v>29</v>
      </c>
      <c r="AM61" s="4">
        <f>_xlfn.STDEV.P(Table10[[#This Row],[p1 re]:[p10]])</f>
        <v>0.94339811320566036</v>
      </c>
      <c r="AN61" s="4">
        <f>STANDARDIZE(Table10[[#This Row],[HS]],$P$5,$Q$5)</f>
        <v>0.1022960862738152</v>
      </c>
      <c r="AO61" s="72">
        <f>ROUND((10*(Table10[[#This Row],[HS]]-$P$5)/$Q$5)+50,0)</f>
        <v>51</v>
      </c>
      <c r="AP61" s="72">
        <f>Table10[[#This Row],[HS]]-$BA$9</f>
        <v>29</v>
      </c>
      <c r="AQ61" s="72">
        <f>Table10[[#This Row],[HS]]+$BA$9</f>
        <v>29</v>
      </c>
      <c r="AR61" s="119">
        <f>PERCENTRANK(Table10[HS],Table10[[#This Row],[HS]])</f>
        <v>0.47199999999999998</v>
      </c>
      <c r="AT61" s="128">
        <f>SUM(Table10[[#This Row],[p1 re]],Table10[[#This Row],[p3 re]],Table10[[#This Row],[p7 re]],Table10[[#This Row],[p9 re]],)</f>
        <v>12</v>
      </c>
      <c r="AU61" s="128">
        <f t="shared" si="0"/>
        <v>0.25357981272636276</v>
      </c>
      <c r="AV61" s="113">
        <f t="shared" si="1"/>
        <v>52.535798127263625</v>
      </c>
      <c r="AW61" s="128">
        <f>SUM(Table10[[#This Row],[p2]],Table10[[#This Row],[p4]],Table10[[#This Row],[p6]],Table10[[#This Row],[p8]],Table10[[#This Row],[p10]])</f>
        <v>15</v>
      </c>
      <c r="AX61" s="113">
        <f t="shared" si="2"/>
        <v>-0.10290439505630369</v>
      </c>
      <c r="AY61" s="113">
        <f t="shared" si="3"/>
        <v>48.970956049436964</v>
      </c>
      <c r="BA61" s="128">
        <v>10</v>
      </c>
      <c r="BB61" s="113">
        <f>(BA61-$BA$8)/$BA$11</f>
        <v>-2.8440918253834631</v>
      </c>
      <c r="BC61" s="113">
        <f>50+BB61*10</f>
        <v>21.559081746165369</v>
      </c>
      <c r="BD61" s="136" t="s">
        <v>340</v>
      </c>
      <c r="BE61" s="136">
        <v>1</v>
      </c>
    </row>
    <row r="62" spans="1:57" x14ac:dyDescent="0.3">
      <c r="A62" s="4">
        <v>41699</v>
      </c>
      <c r="B62" s="4">
        <v>0</v>
      </c>
      <c r="C62" s="4">
        <v>1973</v>
      </c>
      <c r="D62" s="42">
        <v>45959.737245370372</v>
      </c>
      <c r="E62" s="4" t="s">
        <v>73</v>
      </c>
      <c r="F62" s="110"/>
      <c r="G62" s="4">
        <v>2</v>
      </c>
      <c r="H62" s="4">
        <v>2</v>
      </c>
      <c r="I62" s="4">
        <v>2</v>
      </c>
      <c r="J62" s="4">
        <v>4</v>
      </c>
      <c r="K62" s="4">
        <v>2</v>
      </c>
      <c r="L62" s="4">
        <v>2</v>
      </c>
      <c r="M62" s="4">
        <v>1</v>
      </c>
      <c r="N62" s="4">
        <v>2</v>
      </c>
      <c r="O62" s="4">
        <v>2</v>
      </c>
      <c r="P62" s="4">
        <v>4</v>
      </c>
      <c r="Q62" s="4">
        <v>6</v>
      </c>
      <c r="R62" s="4">
        <v>8</v>
      </c>
      <c r="S62" s="4">
        <v>6</v>
      </c>
      <c r="T62" s="4">
        <v>4</v>
      </c>
      <c r="U62" s="4">
        <v>4</v>
      </c>
      <c r="V62" s="4">
        <v>6</v>
      </c>
      <c r="W62" s="4">
        <v>4</v>
      </c>
      <c r="X62" s="4">
        <v>6</v>
      </c>
      <c r="Y62" s="4">
        <v>3</v>
      </c>
      <c r="Z62" s="4">
        <v>7</v>
      </c>
      <c r="AA62" s="4">
        <v>6</v>
      </c>
      <c r="AB62" s="4">
        <v>10</v>
      </c>
      <c r="AC62" s="4">
        <v>3</v>
      </c>
      <c r="AD62" s="4">
        <v>1</v>
      </c>
      <c r="AE62" s="4">
        <v>8</v>
      </c>
      <c r="AF62" s="4">
        <v>2</v>
      </c>
      <c r="AG62" s="4">
        <v>5</v>
      </c>
      <c r="AH62" s="4">
        <v>9</v>
      </c>
      <c r="AI62" s="4">
        <v>7</v>
      </c>
      <c r="AJ62" s="4">
        <v>4</v>
      </c>
      <c r="AK62" s="4">
        <f>2025-Table10[[#This Row],[rocnik]]</f>
        <v>52</v>
      </c>
      <c r="AL62" s="4">
        <f>SUM(Table10[[#This Row],[p1 re]:[p10]])</f>
        <v>23</v>
      </c>
      <c r="AM62" s="4">
        <f>_xlfn.STDEV.P(Table10[[#This Row],[p1 re]:[p10]])</f>
        <v>0.9</v>
      </c>
      <c r="AN62" s="4">
        <f>STANDARDIZE(Table10[[#This Row],[HS]],$P$5,$Q$5)</f>
        <v>-0.82814220161795693</v>
      </c>
      <c r="AO62" s="72">
        <f>ROUND((10*(Table10[[#This Row],[HS]]-$P$5)/$Q$5)+50,0)</f>
        <v>42</v>
      </c>
      <c r="AP62" s="72">
        <f>Table10[[#This Row],[HS]]-$BA$9</f>
        <v>23</v>
      </c>
      <c r="AQ62" s="72">
        <f>Table10[[#This Row],[HS]]+$BA$9</f>
        <v>23</v>
      </c>
      <c r="AR62" s="119">
        <f>PERCENTRANK(Table10[HS],Table10[[#This Row],[HS]])</f>
        <v>0.19800000000000001</v>
      </c>
      <c r="AT62" s="128">
        <f>SUM(Table10[[#This Row],[p1 re]],Table10[[#This Row],[p3 re]],Table10[[#This Row],[p7 re]],Table10[[#This Row],[p9 re]],)</f>
        <v>7</v>
      </c>
      <c r="AU62" s="128">
        <f t="shared" si="0"/>
        <v>-1.0816413250805912</v>
      </c>
      <c r="AV62" s="113">
        <f t="shared" si="1"/>
        <v>39.183586749194092</v>
      </c>
      <c r="AW62" s="128">
        <f>SUM(Table10[[#This Row],[p2]],Table10[[#This Row],[p4]],Table10[[#This Row],[p6]],Table10[[#This Row],[p8]],Table10[[#This Row],[p10]])</f>
        <v>14</v>
      </c>
      <c r="AX62" s="113">
        <f t="shared" si="2"/>
        <v>-0.31587175178152349</v>
      </c>
      <c r="AY62" s="113">
        <f t="shared" si="3"/>
        <v>46.841282482184766</v>
      </c>
      <c r="BA62" s="128">
        <v>11</v>
      </c>
      <c r="BB62" s="113">
        <f>(BA62-$BA$8)/$BA$11</f>
        <v>-2.6890187774015013</v>
      </c>
      <c r="BC62" s="113">
        <f t="shared" ref="BC62:BC101" si="12">50+BB62*10</f>
        <v>23.109812225984989</v>
      </c>
      <c r="BD62" s="136" t="s">
        <v>340</v>
      </c>
      <c r="BE62" s="136">
        <v>1</v>
      </c>
    </row>
    <row r="63" spans="1:57" x14ac:dyDescent="0.3">
      <c r="A63" s="3">
        <v>41702</v>
      </c>
      <c r="B63" s="3">
        <v>0</v>
      </c>
      <c r="C63" s="3">
        <v>2003</v>
      </c>
      <c r="D63" s="41">
        <v>45959.754907407405</v>
      </c>
      <c r="E63" s="3">
        <v>0.5</v>
      </c>
      <c r="F63" s="110">
        <v>0.5</v>
      </c>
      <c r="G63" s="3">
        <v>2</v>
      </c>
      <c r="H63" s="3">
        <v>1</v>
      </c>
      <c r="I63" s="3">
        <v>2</v>
      </c>
      <c r="J63" s="3">
        <v>2</v>
      </c>
      <c r="K63" s="3">
        <v>2</v>
      </c>
      <c r="L63" s="3">
        <v>3</v>
      </c>
      <c r="M63" s="3">
        <v>2</v>
      </c>
      <c r="N63" s="3">
        <v>2</v>
      </c>
      <c r="O63" s="3">
        <v>1</v>
      </c>
      <c r="P63" s="3">
        <v>3</v>
      </c>
      <c r="Q63" s="3">
        <v>6</v>
      </c>
      <c r="R63" s="3">
        <v>5</v>
      </c>
      <c r="S63" s="3">
        <v>10</v>
      </c>
      <c r="T63" s="3">
        <v>2</v>
      </c>
      <c r="U63" s="3">
        <v>21</v>
      </c>
      <c r="V63" s="3">
        <v>4</v>
      </c>
      <c r="W63" s="3">
        <v>3</v>
      </c>
      <c r="X63" s="3">
        <v>6</v>
      </c>
      <c r="Y63" s="3">
        <v>3</v>
      </c>
      <c r="Z63" s="3">
        <v>5</v>
      </c>
      <c r="AA63" s="3">
        <v>4</v>
      </c>
      <c r="AB63" s="3">
        <v>3</v>
      </c>
      <c r="AC63" s="3">
        <v>8</v>
      </c>
      <c r="AD63" s="3">
        <v>7</v>
      </c>
      <c r="AE63" s="3">
        <v>1</v>
      </c>
      <c r="AF63" s="3">
        <v>9</v>
      </c>
      <c r="AG63" s="3">
        <v>5</v>
      </c>
      <c r="AH63" s="3">
        <v>2</v>
      </c>
      <c r="AI63" s="3">
        <v>6</v>
      </c>
      <c r="AJ63" s="3">
        <v>10</v>
      </c>
      <c r="AK63" s="3">
        <f>2025-Table10[[#This Row],[rocnik]]</f>
        <v>22</v>
      </c>
      <c r="AL63" s="4">
        <f>SUM(Table10[[#This Row],[p1 re]:[p10]])</f>
        <v>20</v>
      </c>
      <c r="AM63" s="4">
        <f>_xlfn.STDEV.P(Table10[[#This Row],[p1 re]:[p10]])</f>
        <v>0.63245553203367588</v>
      </c>
      <c r="AN63" s="4">
        <f>STANDARDIZE(Table10[[#This Row],[HS]],$P$5,$Q$5)</f>
        <v>-1.2933613455638431</v>
      </c>
      <c r="AO63" s="72">
        <f>ROUND((10*(Table10[[#This Row],[HS]]-$P$5)/$Q$5)+50,0)</f>
        <v>37</v>
      </c>
      <c r="AP63" s="72">
        <f>Table10[[#This Row],[HS]]-$BA$9</f>
        <v>20</v>
      </c>
      <c r="AQ63" s="72">
        <f>Table10[[#This Row],[HS]]+$BA$9</f>
        <v>20</v>
      </c>
      <c r="AR63" s="119">
        <f>PERCENTRANK(Table10[HS],Table10[[#This Row],[HS]])</f>
        <v>0.08</v>
      </c>
      <c r="AT63" s="128">
        <f>SUM(Table10[[#This Row],[p1 re]],Table10[[#This Row],[p3 re]],Table10[[#This Row],[p7 re]],Table10[[#This Row],[p9 re]],)</f>
        <v>7</v>
      </c>
      <c r="AU63" s="128">
        <f t="shared" si="0"/>
        <v>-1.0816413250805912</v>
      </c>
      <c r="AV63" s="113">
        <f t="shared" si="1"/>
        <v>39.183586749194092</v>
      </c>
      <c r="AW63" s="128">
        <f>SUM(Table10[[#This Row],[p2]],Table10[[#This Row],[p4]],Table10[[#This Row],[p6]],Table10[[#This Row],[p8]],Table10[[#This Row],[p10]])</f>
        <v>11</v>
      </c>
      <c r="AX63" s="113">
        <f t="shared" si="2"/>
        <v>-0.95477382195718286</v>
      </c>
      <c r="AY63" s="113">
        <f t="shared" si="3"/>
        <v>40.452261780428174</v>
      </c>
      <c r="BA63" s="128">
        <v>12</v>
      </c>
      <c r="BB63" s="113">
        <f>(BA63-$BA$8)/$BA$11</f>
        <v>-2.5339457294195391</v>
      </c>
      <c r="BC63" s="113">
        <f t="shared" si="12"/>
        <v>24.660542705804609</v>
      </c>
      <c r="BD63" s="136">
        <f t="shared" ref="BD62:BD101" si="13">ROUND(_xlfn.NORM.S.DIST(BB63,TRUE )*100,0)</f>
        <v>1</v>
      </c>
      <c r="BE63" s="136">
        <v>1</v>
      </c>
    </row>
    <row r="64" spans="1:57" x14ac:dyDescent="0.3">
      <c r="A64" s="4">
        <v>41707</v>
      </c>
      <c r="B64" s="4">
        <v>0</v>
      </c>
      <c r="C64" s="4">
        <v>2006</v>
      </c>
      <c r="D64" s="42">
        <v>45959.73946759259</v>
      </c>
      <c r="E64" s="4">
        <v>0</v>
      </c>
      <c r="F64" s="110">
        <v>0</v>
      </c>
      <c r="G64" s="4">
        <v>1</v>
      </c>
      <c r="H64" s="4">
        <v>1</v>
      </c>
      <c r="I64" s="4">
        <v>1</v>
      </c>
      <c r="J64" s="4">
        <v>2</v>
      </c>
      <c r="K64" s="4">
        <v>1</v>
      </c>
      <c r="L64" s="4">
        <v>1</v>
      </c>
      <c r="M64" s="4">
        <v>3</v>
      </c>
      <c r="N64" s="4">
        <v>4</v>
      </c>
      <c r="O64" s="4">
        <v>1</v>
      </c>
      <c r="P64" s="4">
        <v>5</v>
      </c>
      <c r="Q64" s="4">
        <v>5</v>
      </c>
      <c r="R64" s="4">
        <v>6</v>
      </c>
      <c r="S64" s="4">
        <v>3</v>
      </c>
      <c r="T64" s="4">
        <v>5</v>
      </c>
      <c r="U64" s="4">
        <v>3</v>
      </c>
      <c r="V64" s="4">
        <v>5</v>
      </c>
      <c r="W64" s="4">
        <v>7</v>
      </c>
      <c r="X64" s="4">
        <v>8</v>
      </c>
      <c r="Y64" s="4">
        <v>4</v>
      </c>
      <c r="Z64" s="4">
        <v>3</v>
      </c>
      <c r="AA64" s="4">
        <v>2</v>
      </c>
      <c r="AB64" s="4">
        <v>1</v>
      </c>
      <c r="AC64" s="4">
        <v>5</v>
      </c>
      <c r="AD64" s="4">
        <v>10</v>
      </c>
      <c r="AE64" s="4">
        <v>6</v>
      </c>
      <c r="AF64" s="4">
        <v>8</v>
      </c>
      <c r="AG64" s="4">
        <v>4</v>
      </c>
      <c r="AH64" s="4">
        <v>7</v>
      </c>
      <c r="AI64" s="4">
        <v>9</v>
      </c>
      <c r="AJ64" s="4">
        <v>3</v>
      </c>
      <c r="AK64" s="4">
        <f>2025-Table10[[#This Row],[rocnik]]</f>
        <v>19</v>
      </c>
      <c r="AL64" s="4">
        <f>SUM(Table10[[#This Row],[p1 re]:[p10]])</f>
        <v>20</v>
      </c>
      <c r="AM64" s="4">
        <f>_xlfn.STDEV.P(Table10[[#This Row],[p1 re]:[p10]])</f>
        <v>1.4142135623730951</v>
      </c>
      <c r="AN64" s="4">
        <f>STANDARDIZE(Table10[[#This Row],[HS]],$P$5,$Q$5)</f>
        <v>-1.2933613455638431</v>
      </c>
      <c r="AO64" s="72">
        <f>ROUND((10*(Table10[[#This Row],[HS]]-$P$5)/$Q$5)+50,0)</f>
        <v>37</v>
      </c>
      <c r="AP64" s="72">
        <f>Table10[[#This Row],[HS]]-$BA$9</f>
        <v>20</v>
      </c>
      <c r="AQ64" s="72">
        <f>Table10[[#This Row],[HS]]+$BA$9</f>
        <v>20</v>
      </c>
      <c r="AR64" s="119">
        <f>PERCENTRANK(Table10[HS],Table10[[#This Row],[HS]])</f>
        <v>0.08</v>
      </c>
      <c r="AT64" s="128">
        <f>SUM(Table10[[#This Row],[p1 re]],Table10[[#This Row],[p3 re]],Table10[[#This Row],[p7 re]],Table10[[#This Row],[p9 re]],)</f>
        <v>6</v>
      </c>
      <c r="AU64" s="128">
        <f t="shared" si="0"/>
        <v>-1.3486855526419821</v>
      </c>
      <c r="AV64" s="113">
        <f t="shared" si="1"/>
        <v>36.513144473580184</v>
      </c>
      <c r="AW64" s="128">
        <f>SUM(Table10[[#This Row],[p2]],Table10[[#This Row],[p4]],Table10[[#This Row],[p6]],Table10[[#This Row],[p8]],Table10[[#This Row],[p10]])</f>
        <v>13</v>
      </c>
      <c r="AX64" s="113">
        <f t="shared" si="2"/>
        <v>-0.52883910850674332</v>
      </c>
      <c r="AY64" s="113">
        <f t="shared" si="3"/>
        <v>44.711608914932569</v>
      </c>
      <c r="BA64" s="128">
        <v>13</v>
      </c>
      <c r="BB64" s="113">
        <f>(BA64-$BA$8)/$BA$11</f>
        <v>-2.3788726814375774</v>
      </c>
      <c r="BC64" s="113">
        <f t="shared" si="12"/>
        <v>26.211273185624226</v>
      </c>
      <c r="BD64" s="136">
        <f t="shared" si="13"/>
        <v>1</v>
      </c>
      <c r="BE64" s="136">
        <f t="shared" ref="BE62:BE101" si="14">ROUND((BB64*2)+5.5, 0)</f>
        <v>1</v>
      </c>
    </row>
    <row r="65" spans="1:57" x14ac:dyDescent="0.3">
      <c r="A65" s="3">
        <v>41726</v>
      </c>
      <c r="B65" s="3">
        <v>1</v>
      </c>
      <c r="C65" s="3">
        <v>2004</v>
      </c>
      <c r="D65" s="41">
        <v>45959.750659722224</v>
      </c>
      <c r="E65" s="3" t="s">
        <v>52</v>
      </c>
      <c r="F65" s="110">
        <v>2.5</v>
      </c>
      <c r="G65" s="3">
        <v>4</v>
      </c>
      <c r="H65" s="3">
        <v>2</v>
      </c>
      <c r="I65" s="3">
        <v>2</v>
      </c>
      <c r="J65" s="3">
        <v>4</v>
      </c>
      <c r="K65" s="3">
        <v>1</v>
      </c>
      <c r="L65" s="3">
        <v>1</v>
      </c>
      <c r="M65" s="3">
        <v>1</v>
      </c>
      <c r="N65" s="3">
        <v>5</v>
      </c>
      <c r="O65" s="3">
        <v>2</v>
      </c>
      <c r="P65" s="3">
        <v>4</v>
      </c>
      <c r="Q65" s="3">
        <v>6</v>
      </c>
      <c r="R65" s="3">
        <v>4</v>
      </c>
      <c r="S65" s="3">
        <v>6</v>
      </c>
      <c r="T65" s="3">
        <v>4</v>
      </c>
      <c r="U65" s="3">
        <v>3</v>
      </c>
      <c r="V65" s="3">
        <v>4</v>
      </c>
      <c r="W65" s="3">
        <v>4</v>
      </c>
      <c r="X65" s="3">
        <v>10</v>
      </c>
      <c r="Y65" s="3">
        <v>4</v>
      </c>
      <c r="Z65" s="3">
        <v>14</v>
      </c>
      <c r="AA65" s="3">
        <v>5</v>
      </c>
      <c r="AB65" s="3">
        <v>8</v>
      </c>
      <c r="AC65" s="3">
        <v>3</v>
      </c>
      <c r="AD65" s="3">
        <v>10</v>
      </c>
      <c r="AE65" s="3">
        <v>2</v>
      </c>
      <c r="AF65" s="3">
        <v>9</v>
      </c>
      <c r="AG65" s="3">
        <v>4</v>
      </c>
      <c r="AH65" s="3">
        <v>7</v>
      </c>
      <c r="AI65" s="3">
        <v>6</v>
      </c>
      <c r="AJ65" s="3">
        <v>1</v>
      </c>
      <c r="AK65" s="3">
        <f>2025-Table10[[#This Row],[rocnik]]</f>
        <v>21</v>
      </c>
      <c r="AL65" s="4">
        <f>SUM(Table10[[#This Row],[p1 re]:[p10]])</f>
        <v>26</v>
      </c>
      <c r="AM65" s="4">
        <f>_xlfn.STDEV.P(Table10[[#This Row],[p1 re]:[p10]])</f>
        <v>1.42828568570857</v>
      </c>
      <c r="AN65" s="4">
        <f>STANDARDIZE(Table10[[#This Row],[HS]],$P$5,$Q$5)</f>
        <v>-0.36292305767207089</v>
      </c>
      <c r="AO65" s="72">
        <f>ROUND((10*(Table10[[#This Row],[HS]]-$P$5)/$Q$5)+50,0)</f>
        <v>46</v>
      </c>
      <c r="AP65" s="72">
        <f>Table10[[#This Row],[HS]]-$BA$9</f>
        <v>26</v>
      </c>
      <c r="AQ65" s="72">
        <f>Table10[[#This Row],[HS]]+$BA$9</f>
        <v>26</v>
      </c>
      <c r="AR65" s="119">
        <f>PERCENTRANK(Table10[HS],Table10[[#This Row],[HS]])</f>
        <v>0.35</v>
      </c>
      <c r="AT65" s="128">
        <f>SUM(Table10[[#This Row],[p1 re]],Table10[[#This Row],[p3 re]],Table10[[#This Row],[p7 re]],Table10[[#This Row],[p9 re]],)</f>
        <v>9</v>
      </c>
      <c r="AU65" s="128">
        <f t="shared" si="0"/>
        <v>-0.54755286995780961</v>
      </c>
      <c r="AV65" s="113">
        <f t="shared" si="1"/>
        <v>44.524471300421908</v>
      </c>
      <c r="AW65" s="128">
        <f>SUM(Table10[[#This Row],[p2]],Table10[[#This Row],[p4]],Table10[[#This Row],[p6]],Table10[[#This Row],[p8]],Table10[[#This Row],[p10]])</f>
        <v>16</v>
      </c>
      <c r="AX65" s="113">
        <f t="shared" si="2"/>
        <v>0.11006296166891609</v>
      </c>
      <c r="AY65" s="113">
        <f t="shared" si="3"/>
        <v>51.100629616689162</v>
      </c>
      <c r="BA65" s="128">
        <v>14</v>
      </c>
      <c r="BB65" s="113">
        <f>(BA65-$BA$8)/$BA$11</f>
        <v>-2.2237996334556152</v>
      </c>
      <c r="BC65" s="113">
        <f t="shared" si="12"/>
        <v>27.762003665443849</v>
      </c>
      <c r="BD65" s="136">
        <f t="shared" si="13"/>
        <v>1</v>
      </c>
      <c r="BE65" s="136">
        <f t="shared" si="14"/>
        <v>1</v>
      </c>
    </row>
    <row r="66" spans="1:57" x14ac:dyDescent="0.3">
      <c r="A66" s="4">
        <v>41790</v>
      </c>
      <c r="B66" s="4">
        <v>1</v>
      </c>
      <c r="C66" s="4">
        <v>1963</v>
      </c>
      <c r="D66" s="42">
        <v>45959.8203125</v>
      </c>
      <c r="E66" s="4">
        <v>4</v>
      </c>
      <c r="F66" s="110">
        <v>4</v>
      </c>
      <c r="G66" s="4">
        <v>1</v>
      </c>
      <c r="H66" s="4">
        <v>3</v>
      </c>
      <c r="I66" s="4">
        <v>4</v>
      </c>
      <c r="J66" s="4">
        <v>2</v>
      </c>
      <c r="K66" s="4">
        <v>3</v>
      </c>
      <c r="L66" s="4">
        <v>1</v>
      </c>
      <c r="M66" s="4">
        <v>1</v>
      </c>
      <c r="N66" s="4">
        <v>2</v>
      </c>
      <c r="O66" s="4">
        <v>2</v>
      </c>
      <c r="P66" s="4">
        <v>1</v>
      </c>
      <c r="Q66" s="4">
        <v>41</v>
      </c>
      <c r="R66" s="4">
        <v>28</v>
      </c>
      <c r="S66" s="4">
        <v>36</v>
      </c>
      <c r="T66" s="4">
        <v>9</v>
      </c>
      <c r="U66" s="4">
        <v>25</v>
      </c>
      <c r="V66" s="4">
        <v>12</v>
      </c>
      <c r="W66" s="4">
        <v>10</v>
      </c>
      <c r="X66" s="4">
        <v>37</v>
      </c>
      <c r="Y66" s="4">
        <v>36</v>
      </c>
      <c r="Z66" s="4">
        <v>27</v>
      </c>
      <c r="AA66" s="4">
        <v>10</v>
      </c>
      <c r="AB66" s="4">
        <v>7</v>
      </c>
      <c r="AC66" s="4">
        <v>3</v>
      </c>
      <c r="AD66" s="4">
        <v>8</v>
      </c>
      <c r="AE66" s="4">
        <v>4</v>
      </c>
      <c r="AF66" s="4">
        <v>9</v>
      </c>
      <c r="AG66" s="4">
        <v>6</v>
      </c>
      <c r="AH66" s="4">
        <v>1</v>
      </c>
      <c r="AI66" s="4">
        <v>5</v>
      </c>
      <c r="AJ66" s="4">
        <v>2</v>
      </c>
      <c r="AK66" s="4">
        <f>2025-Table10[[#This Row],[rocnik]]</f>
        <v>62</v>
      </c>
      <c r="AL66" s="4">
        <f>SUM(Table10[[#This Row],[p1 re]:[p10]])</f>
        <v>20</v>
      </c>
      <c r="AM66" s="4">
        <f>_xlfn.STDEV.P(Table10[[#This Row],[p1 re]:[p10]])</f>
        <v>1</v>
      </c>
      <c r="AN66" s="4">
        <f>STANDARDIZE(Table10[[#This Row],[HS]],$P$5,$Q$5)</f>
        <v>-1.2933613455638431</v>
      </c>
      <c r="AO66" s="72">
        <f>ROUND((10*(Table10[[#This Row],[HS]]-$P$5)/$Q$5)+50,0)</f>
        <v>37</v>
      </c>
      <c r="AP66" s="72">
        <f>Table10[[#This Row],[HS]]-$BA$9</f>
        <v>20</v>
      </c>
      <c r="AQ66" s="72">
        <f>Table10[[#This Row],[HS]]+$BA$9</f>
        <v>20</v>
      </c>
      <c r="AR66" s="119">
        <f>PERCENTRANK(Table10[HS],Table10[[#This Row],[HS]])</f>
        <v>0.08</v>
      </c>
      <c r="AT66" s="128">
        <f>SUM(Table10[[#This Row],[p1 re]],Table10[[#This Row],[p3 re]],Table10[[#This Row],[p7 re]],Table10[[#This Row],[p9 re]],)</f>
        <v>8</v>
      </c>
      <c r="AU66" s="128">
        <f t="shared" si="0"/>
        <v>-0.8145970975192004</v>
      </c>
      <c r="AV66" s="113">
        <f t="shared" si="1"/>
        <v>41.854029024808</v>
      </c>
      <c r="AW66" s="128">
        <f>SUM(Table10[[#This Row],[p2]],Table10[[#This Row],[p4]],Table10[[#This Row],[p6]],Table10[[#This Row],[p8]],Table10[[#This Row],[p10]])</f>
        <v>9</v>
      </c>
      <c r="AX66" s="113">
        <f t="shared" si="2"/>
        <v>-1.3807085354076225</v>
      </c>
      <c r="AY66" s="113">
        <f t="shared" si="3"/>
        <v>36.192914645923778</v>
      </c>
      <c r="BA66" s="128">
        <v>15</v>
      </c>
      <c r="BB66" s="113">
        <f>(BA66-$BA$8)/$BA$11</f>
        <v>-2.068726585473653</v>
      </c>
      <c r="BC66" s="113">
        <f t="shared" si="12"/>
        <v>29.31273414526347</v>
      </c>
      <c r="BD66" s="136">
        <f t="shared" si="13"/>
        <v>2</v>
      </c>
      <c r="BE66" s="136">
        <f t="shared" si="14"/>
        <v>1</v>
      </c>
    </row>
    <row r="67" spans="1:57" x14ac:dyDescent="0.3">
      <c r="A67" s="3">
        <v>41819</v>
      </c>
      <c r="B67" s="3">
        <v>0</v>
      </c>
      <c r="C67" s="3">
        <v>2002</v>
      </c>
      <c r="D67" s="41">
        <v>45959.812696759262</v>
      </c>
      <c r="E67" s="3">
        <v>4</v>
      </c>
      <c r="F67" s="110">
        <v>4</v>
      </c>
      <c r="G67" s="3">
        <v>2</v>
      </c>
      <c r="H67" s="3">
        <v>4</v>
      </c>
      <c r="I67" s="3">
        <v>4</v>
      </c>
      <c r="J67" s="3">
        <v>5</v>
      </c>
      <c r="K67" s="3">
        <v>2</v>
      </c>
      <c r="L67" s="3">
        <v>4</v>
      </c>
      <c r="M67" s="3">
        <v>1</v>
      </c>
      <c r="N67" s="3">
        <v>4</v>
      </c>
      <c r="O67" s="3">
        <v>4</v>
      </c>
      <c r="P67" s="3">
        <v>5</v>
      </c>
      <c r="Q67" s="3">
        <v>7</v>
      </c>
      <c r="R67" s="3">
        <v>4</v>
      </c>
      <c r="S67" s="3">
        <v>7</v>
      </c>
      <c r="T67" s="3">
        <v>4</v>
      </c>
      <c r="U67" s="3">
        <v>7</v>
      </c>
      <c r="V67" s="3">
        <v>7</v>
      </c>
      <c r="W67" s="3">
        <v>4</v>
      </c>
      <c r="X67" s="3">
        <v>4</v>
      </c>
      <c r="Y67" s="3">
        <v>6</v>
      </c>
      <c r="Z67" s="3">
        <v>7</v>
      </c>
      <c r="AA67" s="3">
        <v>7</v>
      </c>
      <c r="AB67" s="3">
        <v>8</v>
      </c>
      <c r="AC67" s="3">
        <v>3</v>
      </c>
      <c r="AD67" s="3">
        <v>4</v>
      </c>
      <c r="AE67" s="3">
        <v>9</v>
      </c>
      <c r="AF67" s="3">
        <v>2</v>
      </c>
      <c r="AG67" s="3">
        <v>10</v>
      </c>
      <c r="AH67" s="3">
        <v>5</v>
      </c>
      <c r="AI67" s="3">
        <v>6</v>
      </c>
      <c r="AJ67" s="3">
        <v>1</v>
      </c>
      <c r="AK67" s="3">
        <f>2025-Table10[[#This Row],[rocnik]]</f>
        <v>23</v>
      </c>
      <c r="AL67" s="4">
        <f>SUM(Table10[[#This Row],[p1 re]:[p10]])</f>
        <v>35</v>
      </c>
      <c r="AM67" s="4">
        <f>_xlfn.STDEV.P(Table10[[#This Row],[p1 re]:[p10]])</f>
        <v>1.2845232578665129</v>
      </c>
      <c r="AN67" s="4">
        <f>STANDARDIZE(Table10[[#This Row],[HS]],$P$5,$Q$5)</f>
        <v>1.0327343741655872</v>
      </c>
      <c r="AO67" s="72">
        <f>ROUND((10*(Table10[[#This Row],[HS]]-$P$5)/$Q$5)+50,0)</f>
        <v>60</v>
      </c>
      <c r="AP67" s="72">
        <f>Table10[[#This Row],[HS]]-$BA$9</f>
        <v>35</v>
      </c>
      <c r="AQ67" s="72">
        <f>Table10[[#This Row],[HS]]+$BA$9</f>
        <v>35</v>
      </c>
      <c r="AR67" s="119">
        <f>PERCENTRANK(Table10[HS],Table10[[#This Row],[HS]])</f>
        <v>0.83499999999999996</v>
      </c>
      <c r="AT67" s="128">
        <f>SUM(Table10[[#This Row],[p1 re]],Table10[[#This Row],[p3 re]],Table10[[#This Row],[p7 re]],Table10[[#This Row],[p9 re]],)</f>
        <v>11</v>
      </c>
      <c r="AU67" s="128">
        <f t="shared" si="0"/>
        <v>-1.346441483502806E-2</v>
      </c>
      <c r="AV67" s="113">
        <f t="shared" si="1"/>
        <v>49.865355851649717</v>
      </c>
      <c r="AW67" s="128">
        <f>SUM(Table10[[#This Row],[p2]],Table10[[#This Row],[p4]],Table10[[#This Row],[p6]],Table10[[#This Row],[p8]],Table10[[#This Row],[p10]])</f>
        <v>22</v>
      </c>
      <c r="AX67" s="113">
        <f t="shared" si="2"/>
        <v>1.3878671020202349</v>
      </c>
      <c r="AY67" s="113">
        <f t="shared" si="3"/>
        <v>63.878671020202347</v>
      </c>
      <c r="BA67" s="128">
        <v>16</v>
      </c>
      <c r="BB67" s="113">
        <f>(BA67-$BA$8)/$BA$11</f>
        <v>-1.913653537491691</v>
      </c>
      <c r="BC67" s="113">
        <f t="shared" si="12"/>
        <v>30.86346462508309</v>
      </c>
      <c r="BD67" s="136">
        <f t="shared" si="13"/>
        <v>3</v>
      </c>
      <c r="BE67" s="136">
        <f t="shared" si="14"/>
        <v>2</v>
      </c>
    </row>
    <row r="68" spans="1:57" x14ac:dyDescent="0.3">
      <c r="A68" s="4">
        <v>41825</v>
      </c>
      <c r="B68" s="4">
        <v>0</v>
      </c>
      <c r="C68" s="4">
        <v>2003</v>
      </c>
      <c r="D68" s="42">
        <v>45959.81490740741</v>
      </c>
      <c r="E68" s="4">
        <v>2</v>
      </c>
      <c r="F68" s="110">
        <v>2</v>
      </c>
      <c r="G68" s="4">
        <v>5</v>
      </c>
      <c r="H68" s="4">
        <v>5</v>
      </c>
      <c r="I68" s="4">
        <v>1</v>
      </c>
      <c r="J68" s="4">
        <v>5</v>
      </c>
      <c r="K68" s="4">
        <v>3</v>
      </c>
      <c r="L68" s="4">
        <v>4</v>
      </c>
      <c r="M68" s="4">
        <v>1</v>
      </c>
      <c r="N68" s="4">
        <v>5</v>
      </c>
      <c r="O68" s="4">
        <v>1</v>
      </c>
      <c r="P68" s="4">
        <v>4</v>
      </c>
      <c r="Q68" s="4">
        <v>7</v>
      </c>
      <c r="R68" s="4">
        <v>6</v>
      </c>
      <c r="S68" s="4">
        <v>6</v>
      </c>
      <c r="T68" s="4">
        <v>4</v>
      </c>
      <c r="U68" s="4">
        <v>6</v>
      </c>
      <c r="V68" s="4">
        <v>5</v>
      </c>
      <c r="W68" s="4">
        <v>5</v>
      </c>
      <c r="X68" s="4">
        <v>4</v>
      </c>
      <c r="Y68" s="4">
        <v>4</v>
      </c>
      <c r="Z68" s="4">
        <v>11</v>
      </c>
      <c r="AA68" s="4">
        <v>8</v>
      </c>
      <c r="AB68" s="4">
        <v>7</v>
      </c>
      <c r="AC68" s="4">
        <v>2</v>
      </c>
      <c r="AD68" s="4">
        <v>4</v>
      </c>
      <c r="AE68" s="4">
        <v>3</v>
      </c>
      <c r="AF68" s="4">
        <v>10</v>
      </c>
      <c r="AG68" s="4">
        <v>9</v>
      </c>
      <c r="AH68" s="4">
        <v>6</v>
      </c>
      <c r="AI68" s="4">
        <v>5</v>
      </c>
      <c r="AJ68" s="4">
        <v>1</v>
      </c>
      <c r="AK68" s="4">
        <f>2025-Table10[[#This Row],[rocnik]]</f>
        <v>22</v>
      </c>
      <c r="AL68" s="4">
        <f>SUM(Table10[[#This Row],[p1 re]:[p10]])</f>
        <v>34</v>
      </c>
      <c r="AM68" s="4">
        <f>_xlfn.STDEV.P(Table10[[#This Row],[p1 re]:[p10]])</f>
        <v>1.6852299546352716</v>
      </c>
      <c r="AN68" s="4">
        <f>STANDARDIZE(Table10[[#This Row],[HS]],$P$5,$Q$5)</f>
        <v>0.87766132618362525</v>
      </c>
      <c r="AO68" s="72">
        <f>ROUND((10*(Table10[[#This Row],[HS]]-$P$5)/$Q$5)+50,0)</f>
        <v>59</v>
      </c>
      <c r="AP68" s="72">
        <f>Table10[[#This Row],[HS]]-$BA$9</f>
        <v>34</v>
      </c>
      <c r="AQ68" s="72">
        <f>Table10[[#This Row],[HS]]+$BA$9</f>
        <v>34</v>
      </c>
      <c r="AR68" s="119">
        <f>PERCENTRANK(Table10[HS],Table10[[#This Row],[HS]])</f>
        <v>0.77600000000000002</v>
      </c>
      <c r="AT68" s="128">
        <f>SUM(Table10[[#This Row],[p1 re]],Table10[[#This Row],[p3 re]],Table10[[#This Row],[p7 re]],Table10[[#This Row],[p9 re]],)</f>
        <v>8</v>
      </c>
      <c r="AU68" s="128">
        <f t="shared" si="0"/>
        <v>-0.8145970975192004</v>
      </c>
      <c r="AV68" s="113">
        <f t="shared" si="1"/>
        <v>41.854029024808</v>
      </c>
      <c r="AW68" s="128">
        <f>SUM(Table10[[#This Row],[p2]],Table10[[#This Row],[p4]],Table10[[#This Row],[p6]],Table10[[#This Row],[p8]],Table10[[#This Row],[p10]])</f>
        <v>23</v>
      </c>
      <c r="AX68" s="113">
        <f t="shared" si="2"/>
        <v>1.6008344587454546</v>
      </c>
      <c r="AY68" s="113">
        <f t="shared" si="3"/>
        <v>66.008344587454545</v>
      </c>
      <c r="BA68" s="128">
        <v>17</v>
      </c>
      <c r="BB68" s="113">
        <f>(BA68-$BA$8)/$BA$11</f>
        <v>-1.758580489509729</v>
      </c>
      <c r="BC68" s="113">
        <f t="shared" si="12"/>
        <v>32.41419510490271</v>
      </c>
      <c r="BD68" s="136">
        <f t="shared" si="13"/>
        <v>4</v>
      </c>
      <c r="BE68" s="136">
        <f t="shared" si="14"/>
        <v>2</v>
      </c>
    </row>
    <row r="69" spans="1:57" x14ac:dyDescent="0.3">
      <c r="A69" s="3">
        <v>41930</v>
      </c>
      <c r="B69" s="3">
        <v>1</v>
      </c>
      <c r="C69" s="3">
        <v>2003</v>
      </c>
      <c r="D69" s="41">
        <v>45959.85832175926</v>
      </c>
      <c r="E69" s="3" t="s">
        <v>84</v>
      </c>
      <c r="F69" s="110">
        <v>1.5</v>
      </c>
      <c r="G69" s="3">
        <v>4</v>
      </c>
      <c r="H69" s="3">
        <v>5</v>
      </c>
      <c r="I69" s="3">
        <v>4</v>
      </c>
      <c r="J69" s="3">
        <v>4</v>
      </c>
      <c r="K69" s="3">
        <v>2</v>
      </c>
      <c r="L69" s="3">
        <v>3</v>
      </c>
      <c r="M69" s="3">
        <v>2</v>
      </c>
      <c r="N69" s="3">
        <v>4</v>
      </c>
      <c r="O69" s="3">
        <v>4</v>
      </c>
      <c r="P69" s="3">
        <v>4</v>
      </c>
      <c r="Q69" s="3">
        <v>9</v>
      </c>
      <c r="R69" s="3">
        <v>7</v>
      </c>
      <c r="S69" s="3">
        <v>4</v>
      </c>
      <c r="T69" s="3">
        <v>6</v>
      </c>
      <c r="U69" s="3">
        <v>5</v>
      </c>
      <c r="V69" s="3">
        <v>9</v>
      </c>
      <c r="W69" s="3">
        <v>3</v>
      </c>
      <c r="X69" s="3">
        <v>7</v>
      </c>
      <c r="Y69" s="3">
        <v>7</v>
      </c>
      <c r="Z69" s="3">
        <v>8</v>
      </c>
      <c r="AA69" s="3">
        <v>1</v>
      </c>
      <c r="AB69" s="3">
        <v>3</v>
      </c>
      <c r="AC69" s="3">
        <v>5</v>
      </c>
      <c r="AD69" s="3">
        <v>2</v>
      </c>
      <c r="AE69" s="3">
        <v>7</v>
      </c>
      <c r="AF69" s="3">
        <v>6</v>
      </c>
      <c r="AG69" s="3">
        <v>10</v>
      </c>
      <c r="AH69" s="3">
        <v>8</v>
      </c>
      <c r="AI69" s="3">
        <v>4</v>
      </c>
      <c r="AJ69" s="3">
        <v>9</v>
      </c>
      <c r="AK69" s="3">
        <f>2025-Table10[[#This Row],[rocnik]]</f>
        <v>22</v>
      </c>
      <c r="AL69" s="4">
        <f>SUM(Table10[[#This Row],[p1 re]:[p10]])</f>
        <v>36</v>
      </c>
      <c r="AM69" s="4">
        <f>_xlfn.STDEV.P(Table10[[#This Row],[p1 re]:[p10]])</f>
        <v>0.91651513899116799</v>
      </c>
      <c r="AN69" s="4">
        <f>STANDARDIZE(Table10[[#This Row],[HS]],$P$5,$Q$5)</f>
        <v>1.1878074221475494</v>
      </c>
      <c r="AO69" s="72">
        <f>ROUND((10*(Table10[[#This Row],[HS]]-$P$5)/$Q$5)+50,0)</f>
        <v>62</v>
      </c>
      <c r="AP69" s="72">
        <f>Table10[[#This Row],[HS]]-$BA$9</f>
        <v>36</v>
      </c>
      <c r="AQ69" s="72">
        <f>Table10[[#This Row],[HS]]+$BA$9</f>
        <v>36</v>
      </c>
      <c r="AR69" s="119">
        <f>PERCENTRANK(Table10[HS],Table10[[#This Row],[HS]])</f>
        <v>0.873</v>
      </c>
      <c r="AT69" s="128">
        <f>SUM(Table10[[#This Row],[p1 re]],Table10[[#This Row],[p3 re]],Table10[[#This Row],[p7 re]],Table10[[#This Row],[p9 re]],)</f>
        <v>14</v>
      </c>
      <c r="AU69" s="128">
        <f t="shared" si="0"/>
        <v>0.78766826784914434</v>
      </c>
      <c r="AV69" s="113">
        <f t="shared" si="1"/>
        <v>57.876682678491441</v>
      </c>
      <c r="AW69" s="128">
        <f>SUM(Table10[[#This Row],[p2]],Table10[[#This Row],[p4]],Table10[[#This Row],[p6]],Table10[[#This Row],[p8]],Table10[[#This Row],[p10]])</f>
        <v>20</v>
      </c>
      <c r="AX69" s="113">
        <f t="shared" si="2"/>
        <v>0.96193238856979524</v>
      </c>
      <c r="AY69" s="113">
        <f t="shared" si="3"/>
        <v>59.619323885697952</v>
      </c>
      <c r="BA69" s="128">
        <v>18</v>
      </c>
      <c r="BB69" s="113">
        <f>(BA69-$BA$8)/$BA$11</f>
        <v>-1.603507441527767</v>
      </c>
      <c r="BC69" s="113">
        <f t="shared" si="12"/>
        <v>33.96492558472233</v>
      </c>
      <c r="BD69" s="136">
        <f t="shared" si="13"/>
        <v>5</v>
      </c>
      <c r="BE69" s="136">
        <f t="shared" si="14"/>
        <v>2</v>
      </c>
    </row>
    <row r="70" spans="1:57" x14ac:dyDescent="0.3">
      <c r="A70" s="4">
        <v>41949</v>
      </c>
      <c r="B70" s="4">
        <v>1</v>
      </c>
      <c r="C70" s="4">
        <v>2004</v>
      </c>
      <c r="D70" s="42">
        <v>45959.862615740742</v>
      </c>
      <c r="E70" s="4">
        <v>4</v>
      </c>
      <c r="F70" s="110">
        <v>4</v>
      </c>
      <c r="G70" s="4">
        <v>1</v>
      </c>
      <c r="H70" s="4">
        <v>4</v>
      </c>
      <c r="I70" s="4">
        <v>2</v>
      </c>
      <c r="J70" s="4">
        <v>4</v>
      </c>
      <c r="K70" s="4">
        <v>4</v>
      </c>
      <c r="L70" s="4">
        <v>2</v>
      </c>
      <c r="M70" s="4">
        <v>2</v>
      </c>
      <c r="N70" s="4">
        <v>4</v>
      </c>
      <c r="O70" s="4">
        <v>2</v>
      </c>
      <c r="P70" s="4">
        <v>5</v>
      </c>
      <c r="Q70" s="4">
        <v>3</v>
      </c>
      <c r="R70" s="4">
        <v>8</v>
      </c>
      <c r="S70" s="4">
        <v>3</v>
      </c>
      <c r="T70" s="4">
        <v>5</v>
      </c>
      <c r="U70" s="4">
        <v>4</v>
      </c>
      <c r="V70" s="4">
        <v>3</v>
      </c>
      <c r="W70" s="4">
        <v>4</v>
      </c>
      <c r="X70" s="4">
        <v>4</v>
      </c>
      <c r="Y70" s="4">
        <v>4</v>
      </c>
      <c r="Z70" s="4">
        <v>4</v>
      </c>
      <c r="AA70" s="4">
        <v>10</v>
      </c>
      <c r="AB70" s="4">
        <v>1</v>
      </c>
      <c r="AC70" s="4">
        <v>3</v>
      </c>
      <c r="AD70" s="4">
        <v>6</v>
      </c>
      <c r="AE70" s="4">
        <v>2</v>
      </c>
      <c r="AF70" s="4">
        <v>9</v>
      </c>
      <c r="AG70" s="4">
        <v>8</v>
      </c>
      <c r="AH70" s="4">
        <v>5</v>
      </c>
      <c r="AI70" s="4">
        <v>7</v>
      </c>
      <c r="AJ70" s="4">
        <v>4</v>
      </c>
      <c r="AK70" s="4">
        <f>2025-Table10[[#This Row],[rocnik]]</f>
        <v>21</v>
      </c>
      <c r="AL70" s="4">
        <f>SUM(Table10[[#This Row],[p1 re]:[p10]])</f>
        <v>30</v>
      </c>
      <c r="AM70" s="4">
        <f>_xlfn.STDEV.P(Table10[[#This Row],[p1 re]:[p10]])</f>
        <v>1.2649110640673518</v>
      </c>
      <c r="AN70" s="4">
        <f>STANDARDIZE(Table10[[#This Row],[HS]],$P$5,$Q$5)</f>
        <v>0.25736913425577723</v>
      </c>
      <c r="AO70" s="72">
        <f>ROUND((10*(Table10[[#This Row],[HS]]-$P$5)/$Q$5)+50,0)</f>
        <v>53</v>
      </c>
      <c r="AP70" s="72">
        <f>Table10[[#This Row],[HS]]-$BA$9</f>
        <v>30</v>
      </c>
      <c r="AQ70" s="72">
        <f>Table10[[#This Row],[HS]]+$BA$9</f>
        <v>30</v>
      </c>
      <c r="AR70" s="119">
        <f>PERCENTRANK(Table10[HS],Table10[[#This Row],[HS]])</f>
        <v>0.55600000000000005</v>
      </c>
      <c r="AT70" s="128">
        <f>SUM(Table10[[#This Row],[p1 re]],Table10[[#This Row],[p3 re]],Table10[[#This Row],[p7 re]],Table10[[#This Row],[p9 re]],)</f>
        <v>7</v>
      </c>
      <c r="AU70" s="128">
        <f t="shared" si="0"/>
        <v>-1.0816413250805912</v>
      </c>
      <c r="AV70" s="113">
        <f t="shared" si="1"/>
        <v>39.183586749194092</v>
      </c>
      <c r="AW70" s="128">
        <f>SUM(Table10[[#This Row],[p2]],Table10[[#This Row],[p4]],Table10[[#This Row],[p6]],Table10[[#This Row],[p8]],Table10[[#This Row],[p10]])</f>
        <v>19</v>
      </c>
      <c r="AX70" s="113">
        <f t="shared" si="2"/>
        <v>0.74896503184457541</v>
      </c>
      <c r="AY70" s="113">
        <f t="shared" si="3"/>
        <v>57.489650318445754</v>
      </c>
      <c r="BA70" s="128">
        <v>19</v>
      </c>
      <c r="BB70" s="113">
        <f>(BA70-$BA$8)/$BA$11</f>
        <v>-1.4484343935458051</v>
      </c>
      <c r="BC70" s="113">
        <f t="shared" si="12"/>
        <v>35.51565606454195</v>
      </c>
      <c r="BD70" s="136">
        <f t="shared" si="13"/>
        <v>7</v>
      </c>
      <c r="BE70" s="136">
        <f t="shared" si="14"/>
        <v>3</v>
      </c>
    </row>
    <row r="71" spans="1:57" x14ac:dyDescent="0.3">
      <c r="A71" s="3">
        <v>41978</v>
      </c>
      <c r="B71" s="3">
        <v>0</v>
      </c>
      <c r="C71" s="3">
        <v>1996</v>
      </c>
      <c r="D71" s="41">
        <v>45959.876504629632</v>
      </c>
      <c r="E71" s="3" t="s">
        <v>31</v>
      </c>
      <c r="F71" s="110">
        <v>2</v>
      </c>
      <c r="G71" s="3">
        <v>3</v>
      </c>
      <c r="H71" s="3">
        <v>1</v>
      </c>
      <c r="I71" s="3">
        <v>2</v>
      </c>
      <c r="J71" s="3">
        <v>3</v>
      </c>
      <c r="K71" s="3">
        <v>1</v>
      </c>
      <c r="L71" s="3">
        <v>3</v>
      </c>
      <c r="M71" s="3">
        <v>3</v>
      </c>
      <c r="N71" s="3">
        <v>1</v>
      </c>
      <c r="O71" s="3">
        <v>3</v>
      </c>
      <c r="P71" s="3">
        <v>5</v>
      </c>
      <c r="Q71" s="3">
        <v>6</v>
      </c>
      <c r="R71" s="3">
        <v>6</v>
      </c>
      <c r="S71" s="3">
        <v>6</v>
      </c>
      <c r="T71" s="3">
        <v>4</v>
      </c>
      <c r="U71" s="3">
        <v>2</v>
      </c>
      <c r="V71" s="3">
        <v>3</v>
      </c>
      <c r="W71" s="3">
        <v>7</v>
      </c>
      <c r="X71" s="3">
        <v>4</v>
      </c>
      <c r="Y71" s="3">
        <v>4</v>
      </c>
      <c r="Z71" s="3">
        <v>5</v>
      </c>
      <c r="AA71" s="3">
        <v>6</v>
      </c>
      <c r="AB71" s="3">
        <v>5</v>
      </c>
      <c r="AC71" s="3">
        <v>8</v>
      </c>
      <c r="AD71" s="3">
        <v>7</v>
      </c>
      <c r="AE71" s="3">
        <v>3</v>
      </c>
      <c r="AF71" s="3">
        <v>10</v>
      </c>
      <c r="AG71" s="3">
        <v>2</v>
      </c>
      <c r="AH71" s="3">
        <v>4</v>
      </c>
      <c r="AI71" s="3">
        <v>9</v>
      </c>
      <c r="AJ71" s="3">
        <v>1</v>
      </c>
      <c r="AK71" s="3">
        <f>2025-Table10[[#This Row],[rocnik]]</f>
        <v>29</v>
      </c>
      <c r="AL71" s="4">
        <f>SUM(Table10[[#This Row],[p1 re]:[p10]])</f>
        <v>25</v>
      </c>
      <c r="AM71" s="4">
        <f>_xlfn.STDEV.P(Table10[[#This Row],[p1 re]:[p10]])</f>
        <v>1.2041594578792296</v>
      </c>
      <c r="AN71" s="4">
        <f>STANDARDIZE(Table10[[#This Row],[HS]],$P$5,$Q$5)</f>
        <v>-0.51799610565403287</v>
      </c>
      <c r="AO71" s="72">
        <f>ROUND((10*(Table10[[#This Row],[HS]]-$P$5)/$Q$5)+50,0)</f>
        <v>45</v>
      </c>
      <c r="AP71" s="72">
        <f>Table10[[#This Row],[HS]]-$BA$9</f>
        <v>25</v>
      </c>
      <c r="AQ71" s="72">
        <f>Table10[[#This Row],[HS]]+$BA$9</f>
        <v>25</v>
      </c>
      <c r="AR71" s="119">
        <f>PERCENTRANK(Table10[HS],Table10[[#This Row],[HS]])</f>
        <v>0.312</v>
      </c>
      <c r="AT71" s="128">
        <f>SUM(Table10[[#This Row],[p1 re]],Table10[[#This Row],[p3 re]],Table10[[#This Row],[p7 re]],Table10[[#This Row],[p9 re]],)</f>
        <v>11</v>
      </c>
      <c r="AU71" s="128">
        <f t="shared" si="0"/>
        <v>-1.346441483502806E-2</v>
      </c>
      <c r="AV71" s="113">
        <f t="shared" si="1"/>
        <v>49.865355851649717</v>
      </c>
      <c r="AW71" s="128">
        <f>SUM(Table10[[#This Row],[p2]],Table10[[#This Row],[p4]],Table10[[#This Row],[p6]],Table10[[#This Row],[p8]],Table10[[#This Row],[p10]])</f>
        <v>13</v>
      </c>
      <c r="AX71" s="113">
        <f t="shared" si="2"/>
        <v>-0.52883910850674332</v>
      </c>
      <c r="AY71" s="113">
        <f t="shared" si="3"/>
        <v>44.711608914932569</v>
      </c>
      <c r="BA71" s="128">
        <v>20</v>
      </c>
      <c r="BB71" s="113">
        <f>(BA71-$BA$8)/$BA$11</f>
        <v>-1.2933613455638431</v>
      </c>
      <c r="BC71" s="113">
        <f t="shared" si="12"/>
        <v>37.066386544361571</v>
      </c>
      <c r="BD71" s="136">
        <f t="shared" si="13"/>
        <v>10</v>
      </c>
      <c r="BE71" s="136">
        <f t="shared" si="14"/>
        <v>3</v>
      </c>
    </row>
    <row r="72" spans="1:57" x14ac:dyDescent="0.3">
      <c r="A72" s="4">
        <v>42044</v>
      </c>
      <c r="B72" s="4">
        <v>0</v>
      </c>
      <c r="C72" s="4">
        <v>2001</v>
      </c>
      <c r="D72" s="42">
        <v>45959.90121527778</v>
      </c>
      <c r="E72" s="4">
        <v>4</v>
      </c>
      <c r="F72" s="110">
        <v>4</v>
      </c>
      <c r="G72" s="4">
        <v>2</v>
      </c>
      <c r="H72" s="4">
        <v>2</v>
      </c>
      <c r="I72" s="4">
        <v>2</v>
      </c>
      <c r="J72" s="4">
        <v>4</v>
      </c>
      <c r="K72" s="4">
        <v>2</v>
      </c>
      <c r="L72" s="4">
        <v>2</v>
      </c>
      <c r="M72" s="4">
        <v>2</v>
      </c>
      <c r="N72" s="4">
        <v>2</v>
      </c>
      <c r="O72" s="4">
        <v>3</v>
      </c>
      <c r="P72" s="4">
        <v>4</v>
      </c>
      <c r="Q72" s="4">
        <v>6</v>
      </c>
      <c r="R72" s="4">
        <v>3</v>
      </c>
      <c r="S72" s="4">
        <v>6</v>
      </c>
      <c r="T72" s="4">
        <v>3</v>
      </c>
      <c r="U72" s="4">
        <v>1</v>
      </c>
      <c r="V72" s="4">
        <v>4</v>
      </c>
      <c r="W72" s="4">
        <v>4</v>
      </c>
      <c r="X72" s="4">
        <v>3</v>
      </c>
      <c r="Y72" s="4">
        <v>3</v>
      </c>
      <c r="Z72" s="4">
        <v>2</v>
      </c>
      <c r="AA72" s="4">
        <v>6</v>
      </c>
      <c r="AB72" s="4">
        <v>7</v>
      </c>
      <c r="AC72" s="4">
        <v>9</v>
      </c>
      <c r="AD72" s="4">
        <v>4</v>
      </c>
      <c r="AE72" s="4">
        <v>8</v>
      </c>
      <c r="AF72" s="4">
        <v>3</v>
      </c>
      <c r="AG72" s="4">
        <v>1</v>
      </c>
      <c r="AH72" s="4">
        <v>5</v>
      </c>
      <c r="AI72" s="4">
        <v>2</v>
      </c>
      <c r="AJ72" s="4">
        <v>10</v>
      </c>
      <c r="AK72" s="4">
        <f>2025-Table10[[#This Row],[rocnik]]</f>
        <v>24</v>
      </c>
      <c r="AL72" s="4">
        <f>SUM(Table10[[#This Row],[p1 re]:[p10]])</f>
        <v>25</v>
      </c>
      <c r="AM72" s="4">
        <f>_xlfn.STDEV.P(Table10[[#This Row],[p1 re]:[p10]])</f>
        <v>0.80622577482985502</v>
      </c>
      <c r="AN72" s="4">
        <f>STANDARDIZE(Table10[[#This Row],[HS]],$P$5,$Q$5)</f>
        <v>-0.51799610565403287</v>
      </c>
      <c r="AO72" s="72">
        <f>ROUND((10*(Table10[[#This Row],[HS]]-$P$5)/$Q$5)+50,0)</f>
        <v>45</v>
      </c>
      <c r="AP72" s="72">
        <f>Table10[[#This Row],[HS]]-$BA$9</f>
        <v>25</v>
      </c>
      <c r="AQ72" s="72">
        <f>Table10[[#This Row],[HS]]+$BA$9</f>
        <v>25</v>
      </c>
      <c r="AR72" s="119">
        <f>PERCENTRANK(Table10[HS],Table10[[#This Row],[HS]])</f>
        <v>0.312</v>
      </c>
      <c r="AT72" s="128">
        <f>SUM(Table10[[#This Row],[p1 re]],Table10[[#This Row],[p3 re]],Table10[[#This Row],[p7 re]],Table10[[#This Row],[p9 re]],)</f>
        <v>9</v>
      </c>
      <c r="AU72" s="128">
        <f t="shared" si="0"/>
        <v>-0.54755286995780961</v>
      </c>
      <c r="AV72" s="113">
        <f t="shared" si="1"/>
        <v>44.524471300421908</v>
      </c>
      <c r="AW72" s="128">
        <f>SUM(Table10[[#This Row],[p2]],Table10[[#This Row],[p4]],Table10[[#This Row],[p6]],Table10[[#This Row],[p8]],Table10[[#This Row],[p10]])</f>
        <v>14</v>
      </c>
      <c r="AX72" s="113">
        <f t="shared" si="2"/>
        <v>-0.31587175178152349</v>
      </c>
      <c r="AY72" s="113">
        <f t="shared" si="3"/>
        <v>46.841282482184766</v>
      </c>
      <c r="BA72" s="128">
        <v>21</v>
      </c>
      <c r="BB72" s="113">
        <f>(BA72-$BA$8)/$BA$11</f>
        <v>-1.1382882975818809</v>
      </c>
      <c r="BC72" s="113">
        <f t="shared" si="12"/>
        <v>38.617117024181191</v>
      </c>
      <c r="BD72" s="136">
        <f t="shared" si="13"/>
        <v>13</v>
      </c>
      <c r="BE72" s="136">
        <f t="shared" si="14"/>
        <v>3</v>
      </c>
    </row>
    <row r="73" spans="1:57" x14ac:dyDescent="0.3">
      <c r="A73" s="3">
        <v>42045</v>
      </c>
      <c r="B73" s="3">
        <v>0</v>
      </c>
      <c r="C73" s="3">
        <v>2005</v>
      </c>
      <c r="D73" s="41">
        <v>45959.901574074072</v>
      </c>
      <c r="E73" s="3" t="s">
        <v>75</v>
      </c>
      <c r="F73" s="110">
        <v>3</v>
      </c>
      <c r="G73" s="3">
        <v>3</v>
      </c>
      <c r="H73" s="3">
        <v>4</v>
      </c>
      <c r="I73" s="3">
        <v>2</v>
      </c>
      <c r="J73" s="3">
        <v>4</v>
      </c>
      <c r="K73" s="3">
        <v>1</v>
      </c>
      <c r="L73" s="3">
        <v>2</v>
      </c>
      <c r="M73" s="3">
        <v>1</v>
      </c>
      <c r="N73" s="3">
        <v>2</v>
      </c>
      <c r="O73" s="3">
        <v>2</v>
      </c>
      <c r="P73" s="3">
        <v>4</v>
      </c>
      <c r="Q73" s="3">
        <v>7</v>
      </c>
      <c r="R73" s="3">
        <v>7</v>
      </c>
      <c r="S73" s="3">
        <v>14</v>
      </c>
      <c r="T73" s="3">
        <v>3</v>
      </c>
      <c r="U73" s="3">
        <v>5</v>
      </c>
      <c r="V73" s="3">
        <v>16</v>
      </c>
      <c r="W73" s="3">
        <v>12</v>
      </c>
      <c r="X73" s="3">
        <v>11</v>
      </c>
      <c r="Y73" s="3">
        <v>5</v>
      </c>
      <c r="Z73" s="3">
        <v>17</v>
      </c>
      <c r="AA73" s="3">
        <v>4</v>
      </c>
      <c r="AB73" s="3">
        <v>5</v>
      </c>
      <c r="AC73" s="3">
        <v>1</v>
      </c>
      <c r="AD73" s="3">
        <v>7</v>
      </c>
      <c r="AE73" s="3">
        <v>2</v>
      </c>
      <c r="AF73" s="3">
        <v>8</v>
      </c>
      <c r="AG73" s="3">
        <v>6</v>
      </c>
      <c r="AH73" s="3">
        <v>9</v>
      </c>
      <c r="AI73" s="3">
        <v>10</v>
      </c>
      <c r="AJ73" s="3">
        <v>3</v>
      </c>
      <c r="AK73" s="3">
        <f>2025-Table10[[#This Row],[rocnik]]</f>
        <v>20</v>
      </c>
      <c r="AL73" s="4">
        <f>SUM(Table10[[#This Row],[p1 re]:[p10]])</f>
        <v>25</v>
      </c>
      <c r="AM73" s="4">
        <f>_xlfn.STDEV.P(Table10[[#This Row],[p1 re]:[p10]])</f>
        <v>1.1180339887498949</v>
      </c>
      <c r="AN73" s="4">
        <f>STANDARDIZE(Table10[[#This Row],[HS]],$P$5,$Q$5)</f>
        <v>-0.51799610565403287</v>
      </c>
      <c r="AO73" s="72">
        <f>ROUND((10*(Table10[[#This Row],[HS]]-$P$5)/$Q$5)+50,0)</f>
        <v>45</v>
      </c>
      <c r="AP73" s="72">
        <f>Table10[[#This Row],[HS]]-$BA$9</f>
        <v>25</v>
      </c>
      <c r="AQ73" s="72">
        <f>Table10[[#This Row],[HS]]+$BA$9</f>
        <v>25</v>
      </c>
      <c r="AR73" s="119">
        <f>PERCENTRANK(Table10[HS],Table10[[#This Row],[HS]])</f>
        <v>0.312</v>
      </c>
      <c r="AT73" s="128">
        <f>SUM(Table10[[#This Row],[p1 re]],Table10[[#This Row],[p3 re]],Table10[[#This Row],[p7 re]],Table10[[#This Row],[p9 re]],)</f>
        <v>8</v>
      </c>
      <c r="AU73" s="128">
        <f t="shared" si="0"/>
        <v>-0.8145970975192004</v>
      </c>
      <c r="AV73" s="113">
        <f t="shared" si="1"/>
        <v>41.854029024808</v>
      </c>
      <c r="AW73" s="128">
        <f>SUM(Table10[[#This Row],[p2]],Table10[[#This Row],[p4]],Table10[[#This Row],[p6]],Table10[[#This Row],[p8]],Table10[[#This Row],[p10]])</f>
        <v>16</v>
      </c>
      <c r="AX73" s="113">
        <f t="shared" si="2"/>
        <v>0.11006296166891609</v>
      </c>
      <c r="AY73" s="113">
        <f t="shared" si="3"/>
        <v>51.100629616689162</v>
      </c>
      <c r="BA73" s="128">
        <v>22</v>
      </c>
      <c r="BB73" s="113">
        <f>(BA73-$BA$8)/$BA$11</f>
        <v>-0.98321524959991891</v>
      </c>
      <c r="BC73" s="113">
        <f t="shared" si="12"/>
        <v>40.167847504000811</v>
      </c>
      <c r="BD73" s="136">
        <f t="shared" si="13"/>
        <v>16</v>
      </c>
      <c r="BE73" s="136">
        <f t="shared" si="14"/>
        <v>4</v>
      </c>
    </row>
    <row r="74" spans="1:57" x14ac:dyDescent="0.3">
      <c r="A74" s="4">
        <v>42062</v>
      </c>
      <c r="B74" s="4">
        <v>0</v>
      </c>
      <c r="C74" s="4">
        <v>2001</v>
      </c>
      <c r="D74" s="42">
        <v>45959.914305555554</v>
      </c>
      <c r="E74" s="4">
        <v>2</v>
      </c>
      <c r="F74" s="110">
        <v>2</v>
      </c>
      <c r="G74" s="4">
        <v>4</v>
      </c>
      <c r="H74" s="4">
        <v>4</v>
      </c>
      <c r="I74" s="4">
        <v>3</v>
      </c>
      <c r="J74" s="4">
        <v>4</v>
      </c>
      <c r="K74" s="4">
        <v>5</v>
      </c>
      <c r="L74" s="4">
        <v>4</v>
      </c>
      <c r="M74" s="4">
        <v>1</v>
      </c>
      <c r="N74" s="4">
        <v>1</v>
      </c>
      <c r="O74" s="4">
        <v>1</v>
      </c>
      <c r="P74" s="4">
        <v>2</v>
      </c>
      <c r="Q74" s="4">
        <v>3</v>
      </c>
      <c r="R74" s="4">
        <v>6</v>
      </c>
      <c r="S74" s="4">
        <v>6</v>
      </c>
      <c r="T74" s="4">
        <v>4</v>
      </c>
      <c r="U74" s="4">
        <v>4</v>
      </c>
      <c r="V74" s="4">
        <v>3</v>
      </c>
      <c r="W74" s="4">
        <v>3</v>
      </c>
      <c r="X74" s="4">
        <v>13</v>
      </c>
      <c r="Y74" s="4">
        <v>4</v>
      </c>
      <c r="Z74" s="4">
        <v>4</v>
      </c>
      <c r="AA74" s="4">
        <v>5</v>
      </c>
      <c r="AB74" s="4">
        <v>1</v>
      </c>
      <c r="AC74" s="4">
        <v>6</v>
      </c>
      <c r="AD74" s="4">
        <v>9</v>
      </c>
      <c r="AE74" s="4">
        <v>7</v>
      </c>
      <c r="AF74" s="4">
        <v>3</v>
      </c>
      <c r="AG74" s="4">
        <v>4</v>
      </c>
      <c r="AH74" s="4">
        <v>10</v>
      </c>
      <c r="AI74" s="4">
        <v>2</v>
      </c>
      <c r="AJ74" s="4">
        <v>8</v>
      </c>
      <c r="AK74" s="4">
        <f>2025-Table10[[#This Row],[rocnik]]</f>
        <v>24</v>
      </c>
      <c r="AL74" s="4">
        <f>SUM(Table10[[#This Row],[p1 re]:[p10]])</f>
        <v>29</v>
      </c>
      <c r="AM74" s="4">
        <f>_xlfn.STDEV.P(Table10[[#This Row],[p1 re]:[p10]])</f>
        <v>1.4456832294800961</v>
      </c>
      <c r="AN74" s="4">
        <f>STANDARDIZE(Table10[[#This Row],[HS]],$P$5,$Q$5)</f>
        <v>0.1022960862738152</v>
      </c>
      <c r="AO74" s="72">
        <f>ROUND((10*(Table10[[#This Row],[HS]]-$P$5)/$Q$5)+50,0)</f>
        <v>51</v>
      </c>
      <c r="AP74" s="72">
        <f>Table10[[#This Row],[HS]]-$BA$9</f>
        <v>29</v>
      </c>
      <c r="AQ74" s="72">
        <f>Table10[[#This Row],[HS]]+$BA$9</f>
        <v>29</v>
      </c>
      <c r="AR74" s="119">
        <f>PERCENTRANK(Table10[HS],Table10[[#This Row],[HS]])</f>
        <v>0.47199999999999998</v>
      </c>
      <c r="AT74" s="128">
        <f>SUM(Table10[[#This Row],[p1 re]],Table10[[#This Row],[p3 re]],Table10[[#This Row],[p7 re]],Table10[[#This Row],[p9 re]],)</f>
        <v>9</v>
      </c>
      <c r="AU74" s="128">
        <f t="shared" si="0"/>
        <v>-0.54755286995780961</v>
      </c>
      <c r="AV74" s="113">
        <f t="shared" si="1"/>
        <v>44.524471300421908</v>
      </c>
      <c r="AW74" s="128">
        <f>SUM(Table10[[#This Row],[p2]],Table10[[#This Row],[p4]],Table10[[#This Row],[p6]],Table10[[#This Row],[p8]],Table10[[#This Row],[p10]])</f>
        <v>15</v>
      </c>
      <c r="AX74" s="113">
        <f t="shared" si="2"/>
        <v>-0.10290439505630369</v>
      </c>
      <c r="AY74" s="113">
        <f t="shared" si="3"/>
        <v>48.970956049436964</v>
      </c>
      <c r="BA74" s="128">
        <v>23</v>
      </c>
      <c r="BB74" s="113">
        <f>(BA74-$BA$8)/$BA$11</f>
        <v>-0.82814220161795693</v>
      </c>
      <c r="BC74" s="113">
        <f t="shared" si="12"/>
        <v>41.718577983820431</v>
      </c>
      <c r="BD74" s="136">
        <f t="shared" si="13"/>
        <v>20</v>
      </c>
      <c r="BE74" s="136">
        <f t="shared" si="14"/>
        <v>4</v>
      </c>
    </row>
    <row r="75" spans="1:57" x14ac:dyDescent="0.3">
      <c r="A75" s="3">
        <v>42063</v>
      </c>
      <c r="B75" s="3">
        <v>0</v>
      </c>
      <c r="C75" s="3">
        <v>2003</v>
      </c>
      <c r="D75" s="41">
        <v>45959.909571759257</v>
      </c>
      <c r="E75" s="3">
        <v>3</v>
      </c>
      <c r="F75" s="110">
        <v>3</v>
      </c>
      <c r="G75" s="3">
        <v>4</v>
      </c>
      <c r="H75" s="3">
        <v>4</v>
      </c>
      <c r="I75" s="3">
        <v>2</v>
      </c>
      <c r="J75" s="3">
        <v>4</v>
      </c>
      <c r="K75" s="3">
        <v>2</v>
      </c>
      <c r="L75" s="3">
        <v>4</v>
      </c>
      <c r="M75" s="3">
        <v>2</v>
      </c>
      <c r="N75" s="3">
        <v>2</v>
      </c>
      <c r="O75" s="3">
        <v>2</v>
      </c>
      <c r="P75" s="3">
        <v>5</v>
      </c>
      <c r="Q75" s="3">
        <v>4</v>
      </c>
      <c r="R75" s="3">
        <v>3</v>
      </c>
      <c r="S75" s="3">
        <v>3</v>
      </c>
      <c r="T75" s="3">
        <v>16</v>
      </c>
      <c r="U75" s="3">
        <v>7</v>
      </c>
      <c r="V75" s="3">
        <v>2</v>
      </c>
      <c r="W75" s="3">
        <v>3</v>
      </c>
      <c r="X75" s="3">
        <v>5</v>
      </c>
      <c r="Y75" s="3">
        <v>3</v>
      </c>
      <c r="Z75" s="3">
        <v>5</v>
      </c>
      <c r="AA75" s="3">
        <v>2</v>
      </c>
      <c r="AB75" s="3">
        <v>10</v>
      </c>
      <c r="AC75" s="3">
        <v>7</v>
      </c>
      <c r="AD75" s="3">
        <v>9</v>
      </c>
      <c r="AE75" s="3">
        <v>1</v>
      </c>
      <c r="AF75" s="3">
        <v>4</v>
      </c>
      <c r="AG75" s="3">
        <v>3</v>
      </c>
      <c r="AH75" s="3">
        <v>8</v>
      </c>
      <c r="AI75" s="3">
        <v>6</v>
      </c>
      <c r="AJ75" s="3">
        <v>5</v>
      </c>
      <c r="AK75" s="3">
        <f>2025-Table10[[#This Row],[rocnik]]</f>
        <v>22</v>
      </c>
      <c r="AL75" s="4">
        <f>SUM(Table10[[#This Row],[p1 re]:[p10]])</f>
        <v>31</v>
      </c>
      <c r="AM75" s="4">
        <f>_xlfn.STDEV.P(Table10[[#This Row],[p1 re]:[p10]])</f>
        <v>1.1357816691600546</v>
      </c>
      <c r="AN75" s="4">
        <f>STANDARDIZE(Table10[[#This Row],[HS]],$P$5,$Q$5)</f>
        <v>0.41244218223773926</v>
      </c>
      <c r="AO75" s="72">
        <f>ROUND((10*(Table10[[#This Row],[HS]]-$P$5)/$Q$5)+50,0)</f>
        <v>54</v>
      </c>
      <c r="AP75" s="72">
        <f>Table10[[#This Row],[HS]]-$BA$9</f>
        <v>31</v>
      </c>
      <c r="AQ75" s="72">
        <f>Table10[[#This Row],[HS]]+$BA$9</f>
        <v>31</v>
      </c>
      <c r="AR75" s="119">
        <f>PERCENTRANK(Table10[HS],Table10[[#This Row],[HS]])</f>
        <v>0.61599999999999999</v>
      </c>
      <c r="AT75" s="128">
        <f>SUM(Table10[[#This Row],[p1 re]],Table10[[#This Row],[p3 re]],Table10[[#This Row],[p7 re]],Table10[[#This Row],[p9 re]],)</f>
        <v>10</v>
      </c>
      <c r="AU75" s="128">
        <f t="shared" si="0"/>
        <v>-0.28050864239641887</v>
      </c>
      <c r="AV75" s="113">
        <f t="shared" si="1"/>
        <v>47.194913576035809</v>
      </c>
      <c r="AW75" s="128">
        <f>SUM(Table10[[#This Row],[p2]],Table10[[#This Row],[p4]],Table10[[#This Row],[p6]],Table10[[#This Row],[p8]],Table10[[#This Row],[p10]])</f>
        <v>19</v>
      </c>
      <c r="AX75" s="113">
        <f t="shared" si="2"/>
        <v>0.74896503184457541</v>
      </c>
      <c r="AY75" s="113">
        <f t="shared" si="3"/>
        <v>57.489650318445754</v>
      </c>
      <c r="BA75" s="128">
        <v>24</v>
      </c>
      <c r="BB75" s="113">
        <f>(BA75-$BA$8)/$BA$11</f>
        <v>-0.67306915363599495</v>
      </c>
      <c r="BC75" s="113">
        <f t="shared" si="12"/>
        <v>43.269308463640051</v>
      </c>
      <c r="BD75" s="136">
        <f t="shared" si="13"/>
        <v>25</v>
      </c>
      <c r="BE75" s="136">
        <f t="shared" si="14"/>
        <v>4</v>
      </c>
    </row>
    <row r="76" spans="1:57" x14ac:dyDescent="0.3">
      <c r="A76" s="4">
        <v>42105</v>
      </c>
      <c r="B76" s="4">
        <v>0</v>
      </c>
      <c r="C76" s="4">
        <v>2002</v>
      </c>
      <c r="D76" s="42">
        <v>45959.937280092592</v>
      </c>
      <c r="E76" s="4" t="s">
        <v>48</v>
      </c>
      <c r="F76" s="110">
        <v>2.5</v>
      </c>
      <c r="G76" s="4">
        <v>5</v>
      </c>
      <c r="H76" s="4">
        <v>4</v>
      </c>
      <c r="I76" s="4">
        <v>4</v>
      </c>
      <c r="J76" s="4">
        <v>4</v>
      </c>
      <c r="K76" s="4">
        <v>2</v>
      </c>
      <c r="L76" s="4">
        <v>2</v>
      </c>
      <c r="M76" s="4">
        <v>1</v>
      </c>
      <c r="N76" s="4">
        <v>2</v>
      </c>
      <c r="O76" s="4">
        <v>5</v>
      </c>
      <c r="P76" s="4">
        <v>1</v>
      </c>
      <c r="Q76" s="4">
        <v>4</v>
      </c>
      <c r="R76" s="4">
        <v>6</v>
      </c>
      <c r="S76" s="4">
        <v>4</v>
      </c>
      <c r="T76" s="4">
        <v>3</v>
      </c>
      <c r="U76" s="4">
        <v>4</v>
      </c>
      <c r="V76" s="4">
        <v>11</v>
      </c>
      <c r="W76" s="4">
        <v>5</v>
      </c>
      <c r="X76" s="4">
        <v>7</v>
      </c>
      <c r="Y76" s="4">
        <v>3</v>
      </c>
      <c r="Z76" s="4">
        <v>5</v>
      </c>
      <c r="AA76" s="4">
        <v>4</v>
      </c>
      <c r="AB76" s="4">
        <v>1</v>
      </c>
      <c r="AC76" s="4">
        <v>7</v>
      </c>
      <c r="AD76" s="4">
        <v>2</v>
      </c>
      <c r="AE76" s="4">
        <v>10</v>
      </c>
      <c r="AF76" s="4">
        <v>9</v>
      </c>
      <c r="AG76" s="4">
        <v>3</v>
      </c>
      <c r="AH76" s="4">
        <v>6</v>
      </c>
      <c r="AI76" s="4">
        <v>5</v>
      </c>
      <c r="AJ76" s="4">
        <v>8</v>
      </c>
      <c r="AK76" s="4">
        <f>2025-Table10[[#This Row],[rocnik]]</f>
        <v>23</v>
      </c>
      <c r="AL76" s="4">
        <f>SUM(Table10[[#This Row],[p1 re]:[p10]])</f>
        <v>30</v>
      </c>
      <c r="AM76" s="4">
        <f>_xlfn.STDEV.P(Table10[[#This Row],[p1 re]:[p10]])</f>
        <v>1.4832396974191326</v>
      </c>
      <c r="AN76" s="4">
        <f>STANDARDIZE(Table10[[#This Row],[HS]],$P$5,$Q$5)</f>
        <v>0.25736913425577723</v>
      </c>
      <c r="AO76" s="72">
        <f>ROUND((10*(Table10[[#This Row],[HS]]-$P$5)/$Q$5)+50,0)</f>
        <v>53</v>
      </c>
      <c r="AP76" s="72">
        <f>Table10[[#This Row],[HS]]-$BA$9</f>
        <v>30</v>
      </c>
      <c r="AQ76" s="72">
        <f>Table10[[#This Row],[HS]]+$BA$9</f>
        <v>30</v>
      </c>
      <c r="AR76" s="119">
        <f>PERCENTRANK(Table10[HS],Table10[[#This Row],[HS]])</f>
        <v>0.55600000000000005</v>
      </c>
      <c r="AT76" s="128">
        <f>SUM(Table10[[#This Row],[p1 re]],Table10[[#This Row],[p3 re]],Table10[[#This Row],[p7 re]],Table10[[#This Row],[p9 re]],)</f>
        <v>15</v>
      </c>
      <c r="AU76" s="128">
        <f t="shared" si="0"/>
        <v>1.0547124954105351</v>
      </c>
      <c r="AV76" s="113">
        <f t="shared" si="1"/>
        <v>60.54712495410535</v>
      </c>
      <c r="AW76" s="128">
        <f>SUM(Table10[[#This Row],[p2]],Table10[[#This Row],[p4]],Table10[[#This Row],[p6]],Table10[[#This Row],[p8]],Table10[[#This Row],[p10]])</f>
        <v>13</v>
      </c>
      <c r="AX76" s="113">
        <f t="shared" si="2"/>
        <v>-0.52883910850674332</v>
      </c>
      <c r="AY76" s="113">
        <f t="shared" si="3"/>
        <v>44.711608914932569</v>
      </c>
      <c r="BA76" s="128">
        <v>25</v>
      </c>
      <c r="BB76" s="113">
        <f>(BA76-$BA$8)/$BA$11</f>
        <v>-0.51799610565403287</v>
      </c>
      <c r="BC76" s="113">
        <f t="shared" si="12"/>
        <v>44.820038943459672</v>
      </c>
      <c r="BD76" s="136">
        <f t="shared" si="13"/>
        <v>30</v>
      </c>
      <c r="BE76" s="136">
        <f t="shared" si="14"/>
        <v>4</v>
      </c>
    </row>
    <row r="77" spans="1:57" x14ac:dyDescent="0.3">
      <c r="A77" s="3">
        <v>42110</v>
      </c>
      <c r="B77" s="3">
        <v>0</v>
      </c>
      <c r="C77" s="3">
        <v>1972</v>
      </c>
      <c r="D77" s="41">
        <v>45959.941793981481</v>
      </c>
      <c r="E77" s="3" t="s">
        <v>88</v>
      </c>
      <c r="F77" s="110">
        <v>0</v>
      </c>
      <c r="G77" s="3">
        <v>1</v>
      </c>
      <c r="H77" s="3">
        <v>1</v>
      </c>
      <c r="I77" s="3">
        <v>2</v>
      </c>
      <c r="J77" s="3">
        <v>1</v>
      </c>
      <c r="K77" s="3">
        <v>1</v>
      </c>
      <c r="L77" s="3">
        <v>1</v>
      </c>
      <c r="M77" s="3">
        <v>1</v>
      </c>
      <c r="N77" s="3">
        <v>5</v>
      </c>
      <c r="O77" s="3">
        <v>2</v>
      </c>
      <c r="P77" s="3">
        <v>3</v>
      </c>
      <c r="Q77" s="3">
        <v>6</v>
      </c>
      <c r="R77" s="3">
        <v>23</v>
      </c>
      <c r="S77" s="3">
        <v>11</v>
      </c>
      <c r="T77" s="3">
        <v>5</v>
      </c>
      <c r="U77" s="3">
        <v>3</v>
      </c>
      <c r="V77" s="3">
        <v>6</v>
      </c>
      <c r="W77" s="3">
        <v>7</v>
      </c>
      <c r="X77" s="3">
        <v>5</v>
      </c>
      <c r="Y77" s="3">
        <v>10</v>
      </c>
      <c r="Z77" s="3">
        <v>6</v>
      </c>
      <c r="AA77" s="3">
        <v>3</v>
      </c>
      <c r="AB77" s="3">
        <v>6</v>
      </c>
      <c r="AC77" s="3">
        <v>8</v>
      </c>
      <c r="AD77" s="3">
        <v>7</v>
      </c>
      <c r="AE77" s="3">
        <v>4</v>
      </c>
      <c r="AF77" s="3">
        <v>5</v>
      </c>
      <c r="AG77" s="3">
        <v>1</v>
      </c>
      <c r="AH77" s="3">
        <v>2</v>
      </c>
      <c r="AI77" s="3">
        <v>10</v>
      </c>
      <c r="AJ77" s="3">
        <v>9</v>
      </c>
      <c r="AK77" s="3">
        <f>2025-Table10[[#This Row],[rocnik]]</f>
        <v>53</v>
      </c>
      <c r="AL77" s="4">
        <f>SUM(Table10[[#This Row],[p1 re]:[p10]])</f>
        <v>18</v>
      </c>
      <c r="AM77" s="4">
        <f>_xlfn.STDEV.P(Table10[[#This Row],[p1 re]:[p10]])</f>
        <v>1.2489995996796797</v>
      </c>
      <c r="AN77" s="4">
        <f>STANDARDIZE(Table10[[#This Row],[HS]],$P$5,$Q$5)</f>
        <v>-1.603507441527767</v>
      </c>
      <c r="AO77" s="72">
        <f>ROUND((10*(Table10[[#This Row],[HS]]-$P$5)/$Q$5)+50,0)</f>
        <v>34</v>
      </c>
      <c r="AP77" s="72">
        <f>Table10[[#This Row],[HS]]-$BA$9</f>
        <v>18</v>
      </c>
      <c r="AQ77" s="72">
        <f>Table10[[#This Row],[HS]]+$BA$9</f>
        <v>18</v>
      </c>
      <c r="AR77" s="119">
        <f>PERCENTRANK(Table10[HS],Table10[[#This Row],[HS]])</f>
        <v>0.05</v>
      </c>
      <c r="AT77" s="128">
        <f>SUM(Table10[[#This Row],[p1 re]],Table10[[#This Row],[p3 re]],Table10[[#This Row],[p7 re]],Table10[[#This Row],[p9 re]],)</f>
        <v>6</v>
      </c>
      <c r="AU77" s="128">
        <f t="shared" si="0"/>
        <v>-1.3486855526419821</v>
      </c>
      <c r="AV77" s="113">
        <f t="shared" si="1"/>
        <v>36.513144473580184</v>
      </c>
      <c r="AW77" s="128">
        <f>SUM(Table10[[#This Row],[p2]],Table10[[#This Row],[p4]],Table10[[#This Row],[p6]],Table10[[#This Row],[p8]],Table10[[#This Row],[p10]])</f>
        <v>11</v>
      </c>
      <c r="AX77" s="113">
        <f t="shared" si="2"/>
        <v>-0.95477382195718286</v>
      </c>
      <c r="AY77" s="113">
        <f t="shared" si="3"/>
        <v>40.452261780428174</v>
      </c>
      <c r="BA77" s="128">
        <v>26</v>
      </c>
      <c r="BB77" s="113">
        <f>(BA77-$BA$8)/$BA$11</f>
        <v>-0.36292305767207089</v>
      </c>
      <c r="BC77" s="113">
        <f t="shared" si="12"/>
        <v>46.370769423279292</v>
      </c>
      <c r="BD77" s="136">
        <f t="shared" si="13"/>
        <v>36</v>
      </c>
      <c r="BE77" s="136">
        <f t="shared" si="14"/>
        <v>5</v>
      </c>
    </row>
    <row r="78" spans="1:57" x14ac:dyDescent="0.3">
      <c r="A78" s="4">
        <v>42111</v>
      </c>
      <c r="B78" s="4">
        <v>0</v>
      </c>
      <c r="C78" s="4">
        <v>1999</v>
      </c>
      <c r="D78" s="42">
        <v>45959.932013888887</v>
      </c>
      <c r="E78" s="4" t="s">
        <v>28</v>
      </c>
      <c r="F78" s="110"/>
      <c r="G78" s="4">
        <v>4</v>
      </c>
      <c r="H78" s="4">
        <v>4</v>
      </c>
      <c r="I78" s="4">
        <v>5</v>
      </c>
      <c r="J78" s="4">
        <v>5</v>
      </c>
      <c r="K78" s="4">
        <v>2</v>
      </c>
      <c r="L78" s="4">
        <v>2</v>
      </c>
      <c r="M78" s="4">
        <v>3</v>
      </c>
      <c r="N78" s="4">
        <v>4</v>
      </c>
      <c r="O78" s="4">
        <v>5</v>
      </c>
      <c r="P78" s="4">
        <v>4</v>
      </c>
      <c r="Q78" s="4">
        <v>8</v>
      </c>
      <c r="R78" s="4">
        <v>7</v>
      </c>
      <c r="S78" s="4">
        <v>5</v>
      </c>
      <c r="T78" s="4">
        <v>4</v>
      </c>
      <c r="U78" s="4">
        <v>8</v>
      </c>
      <c r="V78" s="4">
        <v>6</v>
      </c>
      <c r="W78" s="4">
        <v>5</v>
      </c>
      <c r="X78" s="4">
        <v>11</v>
      </c>
      <c r="Y78" s="4">
        <v>5</v>
      </c>
      <c r="Z78" s="4">
        <v>4</v>
      </c>
      <c r="AA78" s="4">
        <v>9</v>
      </c>
      <c r="AB78" s="4">
        <v>7</v>
      </c>
      <c r="AC78" s="4">
        <v>3</v>
      </c>
      <c r="AD78" s="4">
        <v>2</v>
      </c>
      <c r="AE78" s="4">
        <v>4</v>
      </c>
      <c r="AF78" s="4">
        <v>8</v>
      </c>
      <c r="AG78" s="4">
        <v>10</v>
      </c>
      <c r="AH78" s="4">
        <v>5</v>
      </c>
      <c r="AI78" s="4">
        <v>1</v>
      </c>
      <c r="AJ78" s="4">
        <v>6</v>
      </c>
      <c r="AK78" s="4">
        <f>2025-Table10[[#This Row],[rocnik]]</f>
        <v>26</v>
      </c>
      <c r="AL78" s="4">
        <f>SUM(Table10[[#This Row],[p1 re]:[p10]])</f>
        <v>38</v>
      </c>
      <c r="AM78" s="4">
        <f>_xlfn.STDEV.P(Table10[[#This Row],[p1 re]:[p10]])</f>
        <v>1.0770329614269007</v>
      </c>
      <c r="AN78" s="4">
        <f>STANDARDIZE(Table10[[#This Row],[HS]],$P$5,$Q$5)</f>
        <v>1.4979535181114734</v>
      </c>
      <c r="AO78" s="72">
        <f>ROUND((10*(Table10[[#This Row],[HS]]-$P$5)/$Q$5)+50,0)</f>
        <v>65</v>
      </c>
      <c r="AP78" s="72">
        <f>Table10[[#This Row],[HS]]-$BA$9</f>
        <v>38</v>
      </c>
      <c r="AQ78" s="72">
        <f>Table10[[#This Row],[HS]]+$BA$9</f>
        <v>38</v>
      </c>
      <c r="AR78" s="119">
        <f>PERCENTRANK(Table10[HS],Table10[[#This Row],[HS]])</f>
        <v>0.91900000000000004</v>
      </c>
      <c r="AT78" s="128">
        <f>SUM(Table10[[#This Row],[p1 re]],Table10[[#This Row],[p3 re]],Table10[[#This Row],[p7 re]],Table10[[#This Row],[p9 re]],)</f>
        <v>17</v>
      </c>
      <c r="AU78" s="128">
        <f t="shared" si="0"/>
        <v>1.5888009505333167</v>
      </c>
      <c r="AV78" s="113">
        <f t="shared" si="1"/>
        <v>65.888009505333173</v>
      </c>
      <c r="AW78" s="128">
        <f>SUM(Table10[[#This Row],[p2]],Table10[[#This Row],[p4]],Table10[[#This Row],[p6]],Table10[[#This Row],[p8]],Table10[[#This Row],[p10]])</f>
        <v>19</v>
      </c>
      <c r="AX78" s="113">
        <f t="shared" si="2"/>
        <v>0.74896503184457541</v>
      </c>
      <c r="AY78" s="113">
        <f t="shared" si="3"/>
        <v>57.489650318445754</v>
      </c>
      <c r="BA78" s="128">
        <v>27</v>
      </c>
      <c r="BB78" s="113">
        <f>(BA78-$BA$8)/$BA$11</f>
        <v>-0.20785000969010886</v>
      </c>
      <c r="BC78" s="113">
        <f t="shared" si="12"/>
        <v>47.921499903098912</v>
      </c>
      <c r="BD78" s="136">
        <f t="shared" si="13"/>
        <v>42</v>
      </c>
      <c r="BE78" s="136">
        <f t="shared" si="14"/>
        <v>5</v>
      </c>
    </row>
    <row r="79" spans="1:57" x14ac:dyDescent="0.3">
      <c r="A79" s="3">
        <v>42156</v>
      </c>
      <c r="B79" s="3">
        <v>1</v>
      </c>
      <c r="C79" s="3">
        <v>1999</v>
      </c>
      <c r="D79" s="41">
        <v>45959.980162037034</v>
      </c>
      <c r="E79" s="3" t="s">
        <v>28</v>
      </c>
      <c r="F79" s="110"/>
      <c r="G79" s="3">
        <v>4</v>
      </c>
      <c r="H79" s="3">
        <v>2</v>
      </c>
      <c r="I79" s="3">
        <v>2</v>
      </c>
      <c r="J79" s="3">
        <v>4</v>
      </c>
      <c r="K79" s="3">
        <v>1</v>
      </c>
      <c r="L79" s="3">
        <v>2</v>
      </c>
      <c r="M79" s="3">
        <v>2</v>
      </c>
      <c r="N79" s="3">
        <v>2</v>
      </c>
      <c r="O79" s="3">
        <v>2</v>
      </c>
      <c r="P79" s="3">
        <v>2</v>
      </c>
      <c r="Q79" s="3">
        <v>3</v>
      </c>
      <c r="R79" s="3">
        <v>13</v>
      </c>
      <c r="S79" s="3">
        <v>4</v>
      </c>
      <c r="T79" s="3">
        <v>4</v>
      </c>
      <c r="U79" s="3">
        <v>6</v>
      </c>
      <c r="V79" s="3">
        <v>9</v>
      </c>
      <c r="W79" s="3">
        <v>2</v>
      </c>
      <c r="X79" s="3">
        <v>6</v>
      </c>
      <c r="Y79" s="3">
        <v>4</v>
      </c>
      <c r="Z79" s="3">
        <v>6</v>
      </c>
      <c r="AA79" s="3">
        <v>10</v>
      </c>
      <c r="AB79" s="3">
        <v>5</v>
      </c>
      <c r="AC79" s="3">
        <v>9</v>
      </c>
      <c r="AD79" s="3">
        <v>7</v>
      </c>
      <c r="AE79" s="3">
        <v>1</v>
      </c>
      <c r="AF79" s="3">
        <v>3</v>
      </c>
      <c r="AG79" s="3">
        <v>4</v>
      </c>
      <c r="AH79" s="3">
        <v>8</v>
      </c>
      <c r="AI79" s="3">
        <v>6</v>
      </c>
      <c r="AJ79" s="3">
        <v>2</v>
      </c>
      <c r="AK79" s="3">
        <f>2025-Table10[[#This Row],[rocnik]]</f>
        <v>26</v>
      </c>
      <c r="AL79" s="4">
        <f>SUM(Table10[[#This Row],[p1 re]:[p10]])</f>
        <v>23</v>
      </c>
      <c r="AM79" s="4">
        <f>_xlfn.STDEV.P(Table10[[#This Row],[p1 re]:[p10]])</f>
        <v>0.9</v>
      </c>
      <c r="AN79" s="4">
        <f>STANDARDIZE(Table10[[#This Row],[HS]],$P$5,$Q$5)</f>
        <v>-0.82814220161795693</v>
      </c>
      <c r="AO79" s="72">
        <f>ROUND((10*(Table10[[#This Row],[HS]]-$P$5)/$Q$5)+50,0)</f>
        <v>42</v>
      </c>
      <c r="AP79" s="72">
        <f>Table10[[#This Row],[HS]]-$BA$9</f>
        <v>23</v>
      </c>
      <c r="AQ79" s="72">
        <f>Table10[[#This Row],[HS]]+$BA$9</f>
        <v>23</v>
      </c>
      <c r="AR79" s="119">
        <f>PERCENTRANK(Table10[HS],Table10[[#This Row],[HS]])</f>
        <v>0.19800000000000001</v>
      </c>
      <c r="AT79" s="128">
        <f>SUM(Table10[[#This Row],[p1 re]],Table10[[#This Row],[p3 re]],Table10[[#This Row],[p7 re]],Table10[[#This Row],[p9 re]],)</f>
        <v>10</v>
      </c>
      <c r="AU79" s="128">
        <f t="shared" si="0"/>
        <v>-0.28050864239641887</v>
      </c>
      <c r="AV79" s="113">
        <f t="shared" si="1"/>
        <v>47.194913576035809</v>
      </c>
      <c r="AW79" s="128">
        <f>SUM(Table10[[#This Row],[p2]],Table10[[#This Row],[p4]],Table10[[#This Row],[p6]],Table10[[#This Row],[p8]],Table10[[#This Row],[p10]])</f>
        <v>12</v>
      </c>
      <c r="AX79" s="113">
        <f t="shared" si="2"/>
        <v>-0.74180646523196303</v>
      </c>
      <c r="AY79" s="113">
        <f t="shared" si="3"/>
        <v>42.581935347680371</v>
      </c>
      <c r="BA79" s="128">
        <v>28</v>
      </c>
      <c r="BB79" s="113">
        <f>(BA79-$BA$8)/$BA$11</f>
        <v>-5.2776961708146823E-2</v>
      </c>
      <c r="BC79" s="113">
        <f t="shared" si="12"/>
        <v>49.472230382918532</v>
      </c>
      <c r="BD79" s="136">
        <f t="shared" si="13"/>
        <v>48</v>
      </c>
      <c r="BE79" s="136">
        <f t="shared" si="14"/>
        <v>5</v>
      </c>
    </row>
    <row r="80" spans="1:57" x14ac:dyDescent="0.3">
      <c r="A80" s="4">
        <v>42162</v>
      </c>
      <c r="B80" s="4">
        <v>0</v>
      </c>
      <c r="C80" s="4">
        <v>1999</v>
      </c>
      <c r="D80" s="42">
        <v>45960.022291666668</v>
      </c>
      <c r="E80" s="4">
        <v>1</v>
      </c>
      <c r="F80" s="110">
        <v>1</v>
      </c>
      <c r="G80" s="4">
        <v>2</v>
      </c>
      <c r="H80" s="4">
        <v>2</v>
      </c>
      <c r="I80" s="4">
        <v>4</v>
      </c>
      <c r="J80" s="4">
        <v>4</v>
      </c>
      <c r="K80" s="4">
        <v>1</v>
      </c>
      <c r="L80" s="4">
        <v>4</v>
      </c>
      <c r="M80" s="4">
        <v>3</v>
      </c>
      <c r="N80" s="4">
        <v>4</v>
      </c>
      <c r="O80" s="4">
        <v>1</v>
      </c>
      <c r="P80" s="4">
        <v>5</v>
      </c>
      <c r="Q80" s="4">
        <v>6</v>
      </c>
      <c r="R80" s="4">
        <v>6</v>
      </c>
      <c r="S80" s="4">
        <v>9</v>
      </c>
      <c r="T80" s="4">
        <v>3</v>
      </c>
      <c r="U80" s="4">
        <v>3</v>
      </c>
      <c r="V80" s="4">
        <v>5</v>
      </c>
      <c r="W80" s="4">
        <v>8</v>
      </c>
      <c r="X80" s="4">
        <v>4</v>
      </c>
      <c r="Y80" s="4">
        <v>2</v>
      </c>
      <c r="Z80" s="4">
        <v>4</v>
      </c>
      <c r="AA80" s="4">
        <v>7</v>
      </c>
      <c r="AB80" s="4">
        <v>3</v>
      </c>
      <c r="AC80" s="4">
        <v>6</v>
      </c>
      <c r="AD80" s="4">
        <v>2</v>
      </c>
      <c r="AE80" s="4">
        <v>5</v>
      </c>
      <c r="AF80" s="4">
        <v>9</v>
      </c>
      <c r="AG80" s="4">
        <v>1</v>
      </c>
      <c r="AH80" s="4">
        <v>8</v>
      </c>
      <c r="AI80" s="4">
        <v>10</v>
      </c>
      <c r="AJ80" s="4">
        <v>4</v>
      </c>
      <c r="AK80" s="4">
        <f>2025-Table10[[#This Row],[rocnik]]</f>
        <v>26</v>
      </c>
      <c r="AL80" s="4">
        <f>SUM(Table10[[#This Row],[p1 re]:[p10]])</f>
        <v>30</v>
      </c>
      <c r="AM80" s="4">
        <f>_xlfn.STDEV.P(Table10[[#This Row],[p1 re]:[p10]])</f>
        <v>1.3416407864998738</v>
      </c>
      <c r="AN80" s="4">
        <f>STANDARDIZE(Table10[[#This Row],[HS]],$P$5,$Q$5)</f>
        <v>0.25736913425577723</v>
      </c>
      <c r="AO80" s="72">
        <f>ROUND((10*(Table10[[#This Row],[HS]]-$P$5)/$Q$5)+50,0)</f>
        <v>53</v>
      </c>
      <c r="AP80" s="72">
        <f>Table10[[#This Row],[HS]]-$BA$9</f>
        <v>30</v>
      </c>
      <c r="AQ80" s="72">
        <f>Table10[[#This Row],[HS]]+$BA$9</f>
        <v>30</v>
      </c>
      <c r="AR80" s="119">
        <f>PERCENTRANK(Table10[HS],Table10[[#This Row],[HS]])</f>
        <v>0.55600000000000005</v>
      </c>
      <c r="AT80" s="128">
        <f>SUM(Table10[[#This Row],[p1 re]],Table10[[#This Row],[p3 re]],Table10[[#This Row],[p7 re]],Table10[[#This Row],[p9 re]],)</f>
        <v>10</v>
      </c>
      <c r="AU80" s="128">
        <f t="shared" ref="AU80:AU143" si="15">(AT80-$AT$8)/$AT$11</f>
        <v>-0.28050864239641887</v>
      </c>
      <c r="AV80" s="113">
        <f t="shared" ref="AV80:AV143" si="16">50+AU80*10</f>
        <v>47.194913576035809</v>
      </c>
      <c r="AW80" s="128">
        <f>SUM(Table10[[#This Row],[p2]],Table10[[#This Row],[p4]],Table10[[#This Row],[p6]],Table10[[#This Row],[p8]],Table10[[#This Row],[p10]])</f>
        <v>19</v>
      </c>
      <c r="AX80" s="113">
        <f t="shared" ref="AX80:AX143" si="17">(AW80-$AW$8)/$AW$11</f>
        <v>0.74896503184457541</v>
      </c>
      <c r="AY80" s="113">
        <f t="shared" ref="AY80:AY143" si="18">50+AX80*10</f>
        <v>57.489650318445754</v>
      </c>
      <c r="BA80" s="128">
        <v>29</v>
      </c>
      <c r="BB80" s="113">
        <f>(BA80-$BA$8)/$BA$11</f>
        <v>0.1022960862738152</v>
      </c>
      <c r="BC80" s="113">
        <f t="shared" si="12"/>
        <v>51.022960862738152</v>
      </c>
      <c r="BD80" s="136">
        <f t="shared" si="13"/>
        <v>54</v>
      </c>
      <c r="BE80" s="136">
        <f t="shared" si="14"/>
        <v>6</v>
      </c>
    </row>
    <row r="81" spans="1:57" x14ac:dyDescent="0.3">
      <c r="A81" s="3">
        <v>42171</v>
      </c>
      <c r="B81" s="3">
        <v>0</v>
      </c>
      <c r="C81" s="3">
        <v>2001</v>
      </c>
      <c r="D81" s="41">
        <v>45960.020115740743</v>
      </c>
      <c r="E81" s="3" t="s">
        <v>28</v>
      </c>
      <c r="F81" s="110"/>
      <c r="G81" s="3">
        <v>5</v>
      </c>
      <c r="H81" s="3">
        <v>2</v>
      </c>
      <c r="I81" s="3">
        <v>5</v>
      </c>
      <c r="J81" s="3">
        <v>4</v>
      </c>
      <c r="K81" s="3">
        <v>2</v>
      </c>
      <c r="L81" s="3">
        <v>2</v>
      </c>
      <c r="M81" s="3">
        <v>3</v>
      </c>
      <c r="N81" s="3">
        <v>3</v>
      </c>
      <c r="O81" s="3">
        <v>5</v>
      </c>
      <c r="P81" s="3">
        <v>1</v>
      </c>
      <c r="Q81" s="3">
        <v>3</v>
      </c>
      <c r="R81" s="3">
        <v>5</v>
      </c>
      <c r="S81" s="3">
        <v>2</v>
      </c>
      <c r="T81" s="3">
        <v>3</v>
      </c>
      <c r="U81" s="3">
        <v>4</v>
      </c>
      <c r="V81" s="3">
        <v>6</v>
      </c>
      <c r="W81" s="3">
        <v>3</v>
      </c>
      <c r="X81" s="3">
        <v>4</v>
      </c>
      <c r="Y81" s="3">
        <v>6</v>
      </c>
      <c r="Z81" s="3">
        <v>4</v>
      </c>
      <c r="AA81" s="3">
        <v>9</v>
      </c>
      <c r="AB81" s="3">
        <v>6</v>
      </c>
      <c r="AC81" s="3">
        <v>2</v>
      </c>
      <c r="AD81" s="3">
        <v>10</v>
      </c>
      <c r="AE81" s="3">
        <v>5</v>
      </c>
      <c r="AF81" s="3">
        <v>4</v>
      </c>
      <c r="AG81" s="3">
        <v>8</v>
      </c>
      <c r="AH81" s="3">
        <v>7</v>
      </c>
      <c r="AI81" s="3">
        <v>1</v>
      </c>
      <c r="AJ81" s="3">
        <v>3</v>
      </c>
      <c r="AK81" s="3">
        <f>2025-Table10[[#This Row],[rocnik]]</f>
        <v>24</v>
      </c>
      <c r="AL81" s="4">
        <f>SUM(Table10[[#This Row],[p1 re]:[p10]])</f>
        <v>32</v>
      </c>
      <c r="AM81" s="4">
        <f>_xlfn.STDEV.P(Table10[[#This Row],[p1 re]:[p10]])</f>
        <v>1.4</v>
      </c>
      <c r="AN81" s="4">
        <f>STANDARDIZE(Table10[[#This Row],[HS]],$P$5,$Q$5)</f>
        <v>0.56751523021970129</v>
      </c>
      <c r="AO81" s="72">
        <f>ROUND((10*(Table10[[#This Row],[HS]]-$P$5)/$Q$5)+50,0)</f>
        <v>56</v>
      </c>
      <c r="AP81" s="72">
        <f>Table10[[#This Row],[HS]]-$BA$9</f>
        <v>32</v>
      </c>
      <c r="AQ81" s="72">
        <f>Table10[[#This Row],[HS]]+$BA$9</f>
        <v>32</v>
      </c>
      <c r="AR81" s="119">
        <f>PERCENTRANK(Table10[HS],Table10[[#This Row],[HS]])</f>
        <v>0.67</v>
      </c>
      <c r="AT81" s="128">
        <f>SUM(Table10[[#This Row],[p1 re]],Table10[[#This Row],[p3 re]],Table10[[#This Row],[p7 re]],Table10[[#This Row],[p9 re]],)</f>
        <v>18</v>
      </c>
      <c r="AU81" s="128">
        <f t="shared" si="15"/>
        <v>1.8558451780947076</v>
      </c>
      <c r="AV81" s="113">
        <f t="shared" si="16"/>
        <v>68.558451780947081</v>
      </c>
      <c r="AW81" s="128">
        <f>SUM(Table10[[#This Row],[p2]],Table10[[#This Row],[p4]],Table10[[#This Row],[p6]],Table10[[#This Row],[p8]],Table10[[#This Row],[p10]])</f>
        <v>12</v>
      </c>
      <c r="AX81" s="113">
        <f t="shared" si="17"/>
        <v>-0.74180646523196303</v>
      </c>
      <c r="AY81" s="113">
        <f t="shared" si="18"/>
        <v>42.581935347680371</v>
      </c>
      <c r="BA81" s="128">
        <v>30</v>
      </c>
      <c r="BB81" s="113">
        <f>(BA81-$BA$8)/$BA$11</f>
        <v>0.25736913425577723</v>
      </c>
      <c r="BC81" s="113">
        <f t="shared" si="12"/>
        <v>52.573691342557773</v>
      </c>
      <c r="BD81" s="136">
        <f t="shared" si="13"/>
        <v>60</v>
      </c>
      <c r="BE81" s="136">
        <f t="shared" si="14"/>
        <v>6</v>
      </c>
    </row>
    <row r="82" spans="1:57" x14ac:dyDescent="0.3">
      <c r="A82" s="4">
        <v>42176</v>
      </c>
      <c r="B82" s="4">
        <v>1</v>
      </c>
      <c r="C82" s="4">
        <v>2000</v>
      </c>
      <c r="D82" s="42">
        <v>45960.037951388891</v>
      </c>
      <c r="E82" s="4">
        <v>1</v>
      </c>
      <c r="F82" s="110">
        <v>1</v>
      </c>
      <c r="G82" s="4">
        <v>5</v>
      </c>
      <c r="H82" s="4">
        <v>2</v>
      </c>
      <c r="I82" s="4">
        <v>3</v>
      </c>
      <c r="J82" s="4">
        <v>4</v>
      </c>
      <c r="K82" s="4">
        <v>2</v>
      </c>
      <c r="L82" s="4">
        <v>2</v>
      </c>
      <c r="M82" s="4">
        <v>2</v>
      </c>
      <c r="N82" s="4">
        <v>4</v>
      </c>
      <c r="O82" s="4">
        <v>3</v>
      </c>
      <c r="P82" s="4">
        <v>5</v>
      </c>
      <c r="Q82" s="4">
        <v>5</v>
      </c>
      <c r="R82" s="4">
        <v>5</v>
      </c>
      <c r="S82" s="4">
        <v>18</v>
      </c>
      <c r="T82" s="4">
        <v>4</v>
      </c>
      <c r="U82" s="4">
        <v>4</v>
      </c>
      <c r="V82" s="4">
        <v>4</v>
      </c>
      <c r="W82" s="4">
        <v>4</v>
      </c>
      <c r="X82" s="4">
        <v>6</v>
      </c>
      <c r="Y82" s="4">
        <v>8</v>
      </c>
      <c r="Z82" s="4">
        <v>11</v>
      </c>
      <c r="AA82" s="4">
        <v>9</v>
      </c>
      <c r="AB82" s="4">
        <v>7</v>
      </c>
      <c r="AC82" s="4">
        <v>3</v>
      </c>
      <c r="AD82" s="4">
        <v>4</v>
      </c>
      <c r="AE82" s="4">
        <v>8</v>
      </c>
      <c r="AF82" s="4">
        <v>6</v>
      </c>
      <c r="AG82" s="4">
        <v>2</v>
      </c>
      <c r="AH82" s="4">
        <v>5</v>
      </c>
      <c r="AI82" s="4">
        <v>1</v>
      </c>
      <c r="AJ82" s="4">
        <v>10</v>
      </c>
      <c r="AK82" s="4">
        <f>2025-Table10[[#This Row],[rocnik]]</f>
        <v>25</v>
      </c>
      <c r="AL82" s="4">
        <f>SUM(Table10[[#This Row],[p1 re]:[p10]])</f>
        <v>32</v>
      </c>
      <c r="AM82" s="4">
        <f>_xlfn.STDEV.P(Table10[[#This Row],[p1 re]:[p10]])</f>
        <v>1.1661903789690602</v>
      </c>
      <c r="AN82" s="4">
        <f>STANDARDIZE(Table10[[#This Row],[HS]],$P$5,$Q$5)</f>
        <v>0.56751523021970129</v>
      </c>
      <c r="AO82" s="72">
        <f>ROUND((10*(Table10[[#This Row],[HS]]-$P$5)/$Q$5)+50,0)</f>
        <v>56</v>
      </c>
      <c r="AP82" s="72">
        <f>Table10[[#This Row],[HS]]-$BA$9</f>
        <v>32</v>
      </c>
      <c r="AQ82" s="72">
        <f>Table10[[#This Row],[HS]]+$BA$9</f>
        <v>32</v>
      </c>
      <c r="AR82" s="119">
        <f>PERCENTRANK(Table10[HS],Table10[[#This Row],[HS]])</f>
        <v>0.67</v>
      </c>
      <c r="AT82" s="128">
        <f>SUM(Table10[[#This Row],[p1 re]],Table10[[#This Row],[p3 re]],Table10[[#This Row],[p7 re]],Table10[[#This Row],[p9 re]],)</f>
        <v>13</v>
      </c>
      <c r="AU82" s="128">
        <f t="shared" si="15"/>
        <v>0.52062404028775355</v>
      </c>
      <c r="AV82" s="113">
        <f t="shared" si="16"/>
        <v>55.206240402877533</v>
      </c>
      <c r="AW82" s="128">
        <f>SUM(Table10[[#This Row],[p2]],Table10[[#This Row],[p4]],Table10[[#This Row],[p6]],Table10[[#This Row],[p8]],Table10[[#This Row],[p10]])</f>
        <v>17</v>
      </c>
      <c r="AX82" s="113">
        <f t="shared" si="17"/>
        <v>0.32303031839413587</v>
      </c>
      <c r="AY82" s="113">
        <f t="shared" si="18"/>
        <v>53.230303183941359</v>
      </c>
      <c r="BA82" s="128">
        <v>31</v>
      </c>
      <c r="BB82" s="113">
        <f>(BA82-$BA$8)/$BA$11</f>
        <v>0.41244218223773926</v>
      </c>
      <c r="BC82" s="113">
        <f t="shared" si="12"/>
        <v>54.124421822377393</v>
      </c>
      <c r="BD82" s="136">
        <f t="shared" si="13"/>
        <v>66</v>
      </c>
      <c r="BE82" s="136">
        <f t="shared" si="14"/>
        <v>6</v>
      </c>
    </row>
    <row r="83" spans="1:57" x14ac:dyDescent="0.3">
      <c r="A83" s="3">
        <v>42185</v>
      </c>
      <c r="B83" s="3">
        <v>0</v>
      </c>
      <c r="C83" s="3">
        <v>2005</v>
      </c>
      <c r="D83" s="41">
        <v>45960.042037037034</v>
      </c>
      <c r="E83" s="3" t="s">
        <v>50</v>
      </c>
      <c r="F83" s="110"/>
      <c r="G83" s="3">
        <v>2</v>
      </c>
      <c r="H83" s="3">
        <v>3</v>
      </c>
      <c r="I83" s="3">
        <v>4</v>
      </c>
      <c r="J83" s="3">
        <v>4</v>
      </c>
      <c r="K83" s="3">
        <v>1</v>
      </c>
      <c r="L83" s="3">
        <v>4</v>
      </c>
      <c r="M83" s="3">
        <v>2</v>
      </c>
      <c r="N83" s="3">
        <v>3</v>
      </c>
      <c r="O83" s="3">
        <v>3</v>
      </c>
      <c r="P83" s="3">
        <v>4</v>
      </c>
      <c r="Q83" s="3">
        <v>6</v>
      </c>
      <c r="R83" s="3">
        <v>4</v>
      </c>
      <c r="S83" s="3">
        <v>6</v>
      </c>
      <c r="T83" s="3">
        <v>5</v>
      </c>
      <c r="U83" s="3">
        <v>4</v>
      </c>
      <c r="V83" s="3">
        <v>7</v>
      </c>
      <c r="W83" s="3">
        <v>3</v>
      </c>
      <c r="X83" s="3">
        <v>8</v>
      </c>
      <c r="Y83" s="3">
        <v>7</v>
      </c>
      <c r="Z83" s="3">
        <v>6</v>
      </c>
      <c r="AA83" s="3">
        <v>3</v>
      </c>
      <c r="AB83" s="3">
        <v>2</v>
      </c>
      <c r="AC83" s="3">
        <v>9</v>
      </c>
      <c r="AD83" s="3">
        <v>1</v>
      </c>
      <c r="AE83" s="3">
        <v>8</v>
      </c>
      <c r="AF83" s="3">
        <v>4</v>
      </c>
      <c r="AG83" s="3">
        <v>5</v>
      </c>
      <c r="AH83" s="3">
        <v>10</v>
      </c>
      <c r="AI83" s="3">
        <v>6</v>
      </c>
      <c r="AJ83" s="3">
        <v>7</v>
      </c>
      <c r="AK83" s="3">
        <f>2025-Table10[[#This Row],[rocnik]]</f>
        <v>20</v>
      </c>
      <c r="AL83" s="4">
        <f>SUM(Table10[[#This Row],[p1 re]:[p10]])</f>
        <v>30</v>
      </c>
      <c r="AM83" s="4">
        <f>_xlfn.STDEV.P(Table10[[#This Row],[p1 re]:[p10]])</f>
        <v>1</v>
      </c>
      <c r="AN83" s="4">
        <f>STANDARDIZE(Table10[[#This Row],[HS]],$P$5,$Q$5)</f>
        <v>0.25736913425577723</v>
      </c>
      <c r="AO83" s="72">
        <f>ROUND((10*(Table10[[#This Row],[HS]]-$P$5)/$Q$5)+50,0)</f>
        <v>53</v>
      </c>
      <c r="AP83" s="72">
        <f>Table10[[#This Row],[HS]]-$BA$9</f>
        <v>30</v>
      </c>
      <c r="AQ83" s="72">
        <f>Table10[[#This Row],[HS]]+$BA$9</f>
        <v>30</v>
      </c>
      <c r="AR83" s="119">
        <f>PERCENTRANK(Table10[HS],Table10[[#This Row],[HS]])</f>
        <v>0.55600000000000005</v>
      </c>
      <c r="AT83" s="128">
        <f>SUM(Table10[[#This Row],[p1 re]],Table10[[#This Row],[p3 re]],Table10[[#This Row],[p7 re]],Table10[[#This Row],[p9 re]],)</f>
        <v>11</v>
      </c>
      <c r="AU83" s="128">
        <f t="shared" si="15"/>
        <v>-1.346441483502806E-2</v>
      </c>
      <c r="AV83" s="113">
        <f t="shared" si="16"/>
        <v>49.865355851649717</v>
      </c>
      <c r="AW83" s="128">
        <f>SUM(Table10[[#This Row],[p2]],Table10[[#This Row],[p4]],Table10[[#This Row],[p6]],Table10[[#This Row],[p8]],Table10[[#This Row],[p10]])</f>
        <v>18</v>
      </c>
      <c r="AX83" s="113">
        <f t="shared" si="17"/>
        <v>0.5359976751193557</v>
      </c>
      <c r="AY83" s="113">
        <f t="shared" si="18"/>
        <v>55.359976751193557</v>
      </c>
      <c r="BA83" s="128">
        <v>32</v>
      </c>
      <c r="BB83" s="113">
        <f>(BA83-$BA$8)/$BA$11</f>
        <v>0.56751523021970129</v>
      </c>
      <c r="BC83" s="113">
        <f t="shared" si="12"/>
        <v>55.675152302197013</v>
      </c>
      <c r="BD83" s="136">
        <f t="shared" si="13"/>
        <v>71</v>
      </c>
      <c r="BE83" s="136">
        <f t="shared" si="14"/>
        <v>7</v>
      </c>
    </row>
    <row r="84" spans="1:57" x14ac:dyDescent="0.3">
      <c r="A84" s="4">
        <v>42216</v>
      </c>
      <c r="B84" s="4">
        <v>0</v>
      </c>
      <c r="C84" s="4">
        <v>1999</v>
      </c>
      <c r="D84" s="42">
        <v>45960.299016203702</v>
      </c>
      <c r="E84" s="4" t="s">
        <v>28</v>
      </c>
      <c r="F84" s="110"/>
      <c r="G84" s="4">
        <v>5</v>
      </c>
      <c r="H84" s="4">
        <v>2</v>
      </c>
      <c r="I84" s="4">
        <v>5</v>
      </c>
      <c r="J84" s="4">
        <v>1</v>
      </c>
      <c r="K84" s="4">
        <v>1</v>
      </c>
      <c r="L84" s="4">
        <v>1</v>
      </c>
      <c r="M84" s="4">
        <v>2</v>
      </c>
      <c r="N84" s="4">
        <v>3</v>
      </c>
      <c r="O84" s="4">
        <v>5</v>
      </c>
      <c r="P84" s="4">
        <v>4</v>
      </c>
      <c r="Q84" s="4">
        <v>2</v>
      </c>
      <c r="R84" s="4">
        <v>3</v>
      </c>
      <c r="S84" s="4">
        <v>4</v>
      </c>
      <c r="T84" s="4">
        <v>2</v>
      </c>
      <c r="U84" s="4">
        <v>3</v>
      </c>
      <c r="V84" s="4">
        <v>2</v>
      </c>
      <c r="W84" s="4">
        <v>3</v>
      </c>
      <c r="X84" s="4">
        <v>3</v>
      </c>
      <c r="Y84" s="4">
        <v>2</v>
      </c>
      <c r="Z84" s="4">
        <v>2</v>
      </c>
      <c r="AA84" s="4">
        <v>3</v>
      </c>
      <c r="AB84" s="4">
        <v>6</v>
      </c>
      <c r="AC84" s="4">
        <v>1</v>
      </c>
      <c r="AD84" s="4">
        <v>5</v>
      </c>
      <c r="AE84" s="4">
        <v>4</v>
      </c>
      <c r="AF84" s="4">
        <v>10</v>
      </c>
      <c r="AG84" s="4">
        <v>9</v>
      </c>
      <c r="AH84" s="4">
        <v>8</v>
      </c>
      <c r="AI84" s="4">
        <v>7</v>
      </c>
      <c r="AJ84" s="4">
        <v>2</v>
      </c>
      <c r="AK84" s="4">
        <f>2025-Table10[[#This Row],[rocnik]]</f>
        <v>26</v>
      </c>
      <c r="AL84" s="4">
        <f>SUM(Table10[[#This Row],[p1 re]:[p10]])</f>
        <v>29</v>
      </c>
      <c r="AM84" s="4">
        <f>_xlfn.STDEV.P(Table10[[#This Row],[p1 re]:[p10]])</f>
        <v>1.6401219466856725</v>
      </c>
      <c r="AN84" s="4">
        <f>STANDARDIZE(Table10[[#This Row],[HS]],$P$5,$Q$5)</f>
        <v>0.1022960862738152</v>
      </c>
      <c r="AO84" s="72">
        <f>ROUND((10*(Table10[[#This Row],[HS]]-$P$5)/$Q$5)+50,0)</f>
        <v>51</v>
      </c>
      <c r="AP84" s="72">
        <f>Table10[[#This Row],[HS]]-$BA$9</f>
        <v>29</v>
      </c>
      <c r="AQ84" s="72">
        <f>Table10[[#This Row],[HS]]+$BA$9</f>
        <v>29</v>
      </c>
      <c r="AR84" s="119">
        <f>PERCENTRANK(Table10[HS],Table10[[#This Row],[HS]])</f>
        <v>0.47199999999999998</v>
      </c>
      <c r="AT84" s="128">
        <f>SUM(Table10[[#This Row],[p1 re]],Table10[[#This Row],[p3 re]],Table10[[#This Row],[p7 re]],Table10[[#This Row],[p9 re]],)</f>
        <v>17</v>
      </c>
      <c r="AU84" s="128">
        <f t="shared" si="15"/>
        <v>1.5888009505333167</v>
      </c>
      <c r="AV84" s="113">
        <f t="shared" si="16"/>
        <v>65.888009505333173</v>
      </c>
      <c r="AW84" s="128">
        <f>SUM(Table10[[#This Row],[p2]],Table10[[#This Row],[p4]],Table10[[#This Row],[p6]],Table10[[#This Row],[p8]],Table10[[#This Row],[p10]])</f>
        <v>11</v>
      </c>
      <c r="AX84" s="113">
        <f t="shared" si="17"/>
        <v>-0.95477382195718286</v>
      </c>
      <c r="AY84" s="113">
        <f t="shared" si="18"/>
        <v>40.452261780428174</v>
      </c>
      <c r="BA84" s="128">
        <v>33</v>
      </c>
      <c r="BB84" s="113">
        <f>(BA84-$BA$8)/$BA$11</f>
        <v>0.72258827820166327</v>
      </c>
      <c r="BC84" s="113">
        <f t="shared" si="12"/>
        <v>57.225882782016633</v>
      </c>
      <c r="BD84" s="136">
        <f t="shared" si="13"/>
        <v>77</v>
      </c>
      <c r="BE84" s="136">
        <f t="shared" si="14"/>
        <v>7</v>
      </c>
    </row>
    <row r="85" spans="1:57" x14ac:dyDescent="0.3">
      <c r="A85" s="3">
        <v>42217</v>
      </c>
      <c r="B85" s="3">
        <v>0</v>
      </c>
      <c r="C85" s="3">
        <v>1977</v>
      </c>
      <c r="D85" s="41">
        <v>45960.300451388888</v>
      </c>
      <c r="E85" s="3">
        <v>2</v>
      </c>
      <c r="F85" s="110">
        <v>2</v>
      </c>
      <c r="G85" s="3">
        <v>1</v>
      </c>
      <c r="H85" s="3">
        <v>2</v>
      </c>
      <c r="I85" s="3">
        <v>2</v>
      </c>
      <c r="J85" s="3">
        <v>4</v>
      </c>
      <c r="K85" s="3">
        <v>2</v>
      </c>
      <c r="L85" s="3">
        <v>2</v>
      </c>
      <c r="M85" s="3">
        <v>1</v>
      </c>
      <c r="N85" s="3">
        <v>3</v>
      </c>
      <c r="O85" s="3">
        <v>1</v>
      </c>
      <c r="P85" s="3">
        <v>3</v>
      </c>
      <c r="Q85" s="3">
        <v>8</v>
      </c>
      <c r="R85" s="3">
        <v>6</v>
      </c>
      <c r="S85" s="3">
        <v>6</v>
      </c>
      <c r="T85" s="3">
        <v>8</v>
      </c>
      <c r="U85" s="3">
        <v>2</v>
      </c>
      <c r="V85" s="3">
        <v>4</v>
      </c>
      <c r="W85" s="3">
        <v>3</v>
      </c>
      <c r="X85" s="3">
        <v>5</v>
      </c>
      <c r="Y85" s="3">
        <v>4</v>
      </c>
      <c r="Z85" s="3">
        <v>10</v>
      </c>
      <c r="AA85" s="3">
        <v>4</v>
      </c>
      <c r="AB85" s="3">
        <v>6</v>
      </c>
      <c r="AC85" s="3">
        <v>1</v>
      </c>
      <c r="AD85" s="3">
        <v>2</v>
      </c>
      <c r="AE85" s="3">
        <v>3</v>
      </c>
      <c r="AF85" s="3">
        <v>7</v>
      </c>
      <c r="AG85" s="3">
        <v>10</v>
      </c>
      <c r="AH85" s="3">
        <v>8</v>
      </c>
      <c r="AI85" s="3">
        <v>9</v>
      </c>
      <c r="AJ85" s="3">
        <v>5</v>
      </c>
      <c r="AK85" s="3">
        <f>2025-Table10[[#This Row],[rocnik]]</f>
        <v>48</v>
      </c>
      <c r="AL85" s="4">
        <f>SUM(Table10[[#This Row],[p1 re]:[p10]])</f>
        <v>21</v>
      </c>
      <c r="AM85" s="4">
        <f>_xlfn.STDEV.P(Table10[[#This Row],[p1 re]:[p10]])</f>
        <v>0.94339811320566036</v>
      </c>
      <c r="AN85" s="4">
        <f>STANDARDIZE(Table10[[#This Row],[HS]],$P$5,$Q$5)</f>
        <v>-1.1382882975818809</v>
      </c>
      <c r="AO85" s="72">
        <f>ROUND((10*(Table10[[#This Row],[HS]]-$P$5)/$Q$5)+50,0)</f>
        <v>39</v>
      </c>
      <c r="AP85" s="72">
        <f>Table10[[#This Row],[HS]]-$BA$9</f>
        <v>21</v>
      </c>
      <c r="AQ85" s="72">
        <f>Table10[[#This Row],[HS]]+$BA$9</f>
        <v>21</v>
      </c>
      <c r="AR85" s="119">
        <f>PERCENTRANK(Table10[HS],Table10[[#This Row],[HS]])</f>
        <v>0.13</v>
      </c>
      <c r="AT85" s="128">
        <f>SUM(Table10[[#This Row],[p1 re]],Table10[[#This Row],[p3 re]],Table10[[#This Row],[p7 re]],Table10[[#This Row],[p9 re]],)</f>
        <v>5</v>
      </c>
      <c r="AU85" s="128">
        <f t="shared" si="15"/>
        <v>-1.6157297802033728</v>
      </c>
      <c r="AV85" s="113">
        <f t="shared" si="16"/>
        <v>33.842702197966275</v>
      </c>
      <c r="AW85" s="128">
        <f>SUM(Table10[[#This Row],[p2]],Table10[[#This Row],[p4]],Table10[[#This Row],[p6]],Table10[[#This Row],[p8]],Table10[[#This Row],[p10]])</f>
        <v>14</v>
      </c>
      <c r="AX85" s="113">
        <f t="shared" si="17"/>
        <v>-0.31587175178152349</v>
      </c>
      <c r="AY85" s="113">
        <f t="shared" si="18"/>
        <v>46.841282482184766</v>
      </c>
      <c r="BA85" s="128">
        <v>34</v>
      </c>
      <c r="BB85" s="113">
        <f>(BA85-$BA$8)/$BA$11</f>
        <v>0.87766132618362525</v>
      </c>
      <c r="BC85" s="113">
        <f t="shared" si="12"/>
        <v>58.776613261836253</v>
      </c>
      <c r="BD85" s="136">
        <f t="shared" si="13"/>
        <v>81</v>
      </c>
      <c r="BE85" s="136">
        <f t="shared" si="14"/>
        <v>7</v>
      </c>
    </row>
    <row r="86" spans="1:57" x14ac:dyDescent="0.3">
      <c r="A86" s="4">
        <v>42220</v>
      </c>
      <c r="B86" s="4">
        <v>0</v>
      </c>
      <c r="C86" s="4">
        <v>2003</v>
      </c>
      <c r="D86" s="42">
        <v>45969.527696759258</v>
      </c>
      <c r="E86" s="4" t="s">
        <v>28</v>
      </c>
      <c r="F86" s="110"/>
      <c r="G86" s="4">
        <v>2</v>
      </c>
      <c r="H86" s="4">
        <v>4</v>
      </c>
      <c r="I86" s="4">
        <v>2</v>
      </c>
      <c r="J86" s="4">
        <v>5</v>
      </c>
      <c r="K86" s="4">
        <v>1</v>
      </c>
      <c r="L86" s="4">
        <v>4</v>
      </c>
      <c r="M86" s="4">
        <v>1</v>
      </c>
      <c r="N86" s="4">
        <v>5</v>
      </c>
      <c r="O86" s="4">
        <v>4</v>
      </c>
      <c r="P86" s="4">
        <v>5</v>
      </c>
      <c r="Q86" s="4">
        <v>3</v>
      </c>
      <c r="R86" s="4">
        <v>4</v>
      </c>
      <c r="S86" s="4">
        <v>3</v>
      </c>
      <c r="T86" s="4">
        <v>2</v>
      </c>
      <c r="U86" s="4">
        <v>1</v>
      </c>
      <c r="V86" s="4">
        <v>3</v>
      </c>
      <c r="W86" s="4">
        <v>2</v>
      </c>
      <c r="X86" s="4">
        <v>2</v>
      </c>
      <c r="Y86" s="4">
        <v>3</v>
      </c>
      <c r="Z86" s="4">
        <v>3</v>
      </c>
      <c r="AA86" s="4">
        <v>2</v>
      </c>
      <c r="AB86" s="4">
        <v>1</v>
      </c>
      <c r="AC86" s="4">
        <v>9</v>
      </c>
      <c r="AD86" s="4">
        <v>3</v>
      </c>
      <c r="AE86" s="4">
        <v>5</v>
      </c>
      <c r="AF86" s="4">
        <v>6</v>
      </c>
      <c r="AG86" s="4">
        <v>4</v>
      </c>
      <c r="AH86" s="4">
        <v>7</v>
      </c>
      <c r="AI86" s="4">
        <v>8</v>
      </c>
      <c r="AJ86" s="4">
        <v>10</v>
      </c>
      <c r="AK86" s="4">
        <f>2025-Table10[[#This Row],[rocnik]]</f>
        <v>22</v>
      </c>
      <c r="AL86" s="4">
        <f>SUM(Table10[[#This Row],[p1 re]:[p10]])</f>
        <v>33</v>
      </c>
      <c r="AM86" s="4">
        <f>_xlfn.STDEV.P(Table10[[#This Row],[p1 re]:[p10]])</f>
        <v>1.5524174696260025</v>
      </c>
      <c r="AN86" s="4">
        <f>STANDARDIZE(Table10[[#This Row],[HS]],$P$5,$Q$5)</f>
        <v>0.72258827820166327</v>
      </c>
      <c r="AO86" s="72">
        <f>ROUND((10*(Table10[[#This Row],[HS]]-$P$5)/$Q$5)+50,0)</f>
        <v>57</v>
      </c>
      <c r="AP86" s="72">
        <f>Table10[[#This Row],[HS]]-$BA$9</f>
        <v>33</v>
      </c>
      <c r="AQ86" s="72">
        <f>Table10[[#This Row],[HS]]+$BA$9</f>
        <v>33</v>
      </c>
      <c r="AR86" s="119">
        <f>PERCENTRANK(Table10[HS],Table10[[#This Row],[HS]])</f>
        <v>0.72899999999999998</v>
      </c>
      <c r="AT86" s="128">
        <f>SUM(Table10[[#This Row],[p1 re]],Table10[[#This Row],[p3 re]],Table10[[#This Row],[p7 re]],Table10[[#This Row],[p9 re]],)</f>
        <v>9</v>
      </c>
      <c r="AU86" s="128">
        <f t="shared" si="15"/>
        <v>-0.54755286995780961</v>
      </c>
      <c r="AV86" s="113">
        <f t="shared" si="16"/>
        <v>44.524471300421908</v>
      </c>
      <c r="AW86" s="128">
        <f>SUM(Table10[[#This Row],[p2]],Table10[[#This Row],[p4]],Table10[[#This Row],[p6]],Table10[[#This Row],[p8]],Table10[[#This Row],[p10]])</f>
        <v>23</v>
      </c>
      <c r="AX86" s="113">
        <f t="shared" si="17"/>
        <v>1.6008344587454546</v>
      </c>
      <c r="AY86" s="113">
        <f t="shared" si="18"/>
        <v>66.008344587454545</v>
      </c>
      <c r="BA86" s="128">
        <v>35</v>
      </c>
      <c r="BB86" s="113">
        <f>(BA86-$BA$8)/$BA$11</f>
        <v>1.0327343741655872</v>
      </c>
      <c r="BC86" s="113">
        <f t="shared" si="12"/>
        <v>60.327343741655874</v>
      </c>
      <c r="BD86" s="136">
        <f t="shared" si="13"/>
        <v>85</v>
      </c>
      <c r="BE86" s="136">
        <f t="shared" si="14"/>
        <v>8</v>
      </c>
    </row>
    <row r="87" spans="1:57" x14ac:dyDescent="0.3">
      <c r="A87" s="3">
        <v>42249</v>
      </c>
      <c r="B87" s="3">
        <v>0</v>
      </c>
      <c r="C87" s="3">
        <v>1991</v>
      </c>
      <c r="D87" s="41">
        <v>45965.754907407405</v>
      </c>
      <c r="E87" s="3">
        <v>0.1</v>
      </c>
      <c r="F87" s="110">
        <v>0.1</v>
      </c>
      <c r="G87" s="3">
        <v>2</v>
      </c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>
        <v>3</v>
      </c>
      <c r="N87" s="3">
        <v>1</v>
      </c>
      <c r="O87" s="3">
        <v>3</v>
      </c>
      <c r="P87" s="3">
        <v>1</v>
      </c>
      <c r="Q87" s="3">
        <v>14</v>
      </c>
      <c r="R87" s="3">
        <v>5</v>
      </c>
      <c r="S87" s="3">
        <v>6</v>
      </c>
      <c r="T87" s="3">
        <v>3</v>
      </c>
      <c r="U87" s="3">
        <v>3</v>
      </c>
      <c r="V87" s="3">
        <v>3</v>
      </c>
      <c r="W87" s="3">
        <v>3</v>
      </c>
      <c r="X87" s="3">
        <v>2</v>
      </c>
      <c r="Y87" s="3">
        <v>4</v>
      </c>
      <c r="Z87" s="3">
        <v>4</v>
      </c>
      <c r="AA87" s="3">
        <v>1</v>
      </c>
      <c r="AB87" s="3">
        <v>6</v>
      </c>
      <c r="AC87" s="3">
        <v>3</v>
      </c>
      <c r="AD87" s="3">
        <v>7</v>
      </c>
      <c r="AE87" s="3">
        <v>2</v>
      </c>
      <c r="AF87" s="3">
        <v>4</v>
      </c>
      <c r="AG87" s="3">
        <v>9</v>
      </c>
      <c r="AH87" s="3">
        <v>5</v>
      </c>
      <c r="AI87" s="3">
        <v>10</v>
      </c>
      <c r="AJ87" s="3">
        <v>8</v>
      </c>
      <c r="AK87" s="3">
        <f>2025-Table10[[#This Row],[rocnik]]</f>
        <v>34</v>
      </c>
      <c r="AL87" s="4">
        <f>SUM(Table10[[#This Row],[p1 re]:[p10]])</f>
        <v>15</v>
      </c>
      <c r="AM87" s="4">
        <f>_xlfn.STDEV.P(Table10[[#This Row],[p1 re]:[p10]])</f>
        <v>0.80622577482985502</v>
      </c>
      <c r="AN87" s="4">
        <f>STANDARDIZE(Table10[[#This Row],[HS]],$P$5,$Q$5)</f>
        <v>-2.068726585473653</v>
      </c>
      <c r="AO87" s="72">
        <f>ROUND((10*(Table10[[#This Row],[HS]]-$P$5)/$Q$5)+50,0)</f>
        <v>29</v>
      </c>
      <c r="AP87" s="72">
        <f>Table10[[#This Row],[HS]]-$BA$9</f>
        <v>15</v>
      </c>
      <c r="AQ87" s="72">
        <f>Table10[[#This Row],[HS]]+$BA$9</f>
        <v>15</v>
      </c>
      <c r="AR87" s="119">
        <f>PERCENTRANK(Table10[HS],Table10[[#This Row],[HS]])</f>
        <v>1.6E-2</v>
      </c>
      <c r="AT87" s="128">
        <f>SUM(Table10[[#This Row],[p1 re]],Table10[[#This Row],[p3 re]],Table10[[#This Row],[p7 re]],Table10[[#This Row],[p9 re]],)</f>
        <v>9</v>
      </c>
      <c r="AU87" s="128">
        <f t="shared" si="15"/>
        <v>-0.54755286995780961</v>
      </c>
      <c r="AV87" s="113">
        <f t="shared" si="16"/>
        <v>44.524471300421908</v>
      </c>
      <c r="AW87" s="128">
        <f>SUM(Table10[[#This Row],[p2]],Table10[[#This Row],[p4]],Table10[[#This Row],[p6]],Table10[[#This Row],[p8]],Table10[[#This Row],[p10]])</f>
        <v>5</v>
      </c>
      <c r="AX87" s="113">
        <f t="shared" si="17"/>
        <v>-2.2325779623085014</v>
      </c>
      <c r="AY87" s="113">
        <f t="shared" si="18"/>
        <v>27.674220376914988</v>
      </c>
      <c r="BA87" s="128">
        <v>36</v>
      </c>
      <c r="BB87" s="113">
        <f>(BA87-$BA$8)/$BA$11</f>
        <v>1.1878074221475494</v>
      </c>
      <c r="BC87" s="113">
        <f t="shared" si="12"/>
        <v>61.878074221475494</v>
      </c>
      <c r="BD87" s="136">
        <f t="shared" si="13"/>
        <v>88</v>
      </c>
      <c r="BE87" s="136">
        <f t="shared" si="14"/>
        <v>8</v>
      </c>
    </row>
    <row r="88" spans="1:57" x14ac:dyDescent="0.3">
      <c r="A88" s="4">
        <v>42407</v>
      </c>
      <c r="B88" s="4">
        <v>0</v>
      </c>
      <c r="C88" s="4">
        <v>2005</v>
      </c>
      <c r="D88" s="42">
        <v>45960.516018518516</v>
      </c>
      <c r="E88" s="4" t="s">
        <v>41</v>
      </c>
      <c r="F88" s="110">
        <v>2.5</v>
      </c>
      <c r="G88" s="4">
        <v>5</v>
      </c>
      <c r="H88" s="4">
        <v>5</v>
      </c>
      <c r="I88" s="4">
        <v>4</v>
      </c>
      <c r="J88" s="4">
        <v>4</v>
      </c>
      <c r="K88" s="4">
        <v>2</v>
      </c>
      <c r="L88" s="4">
        <v>1</v>
      </c>
      <c r="M88" s="4">
        <v>2</v>
      </c>
      <c r="N88" s="4">
        <v>4</v>
      </c>
      <c r="O88" s="4">
        <v>4</v>
      </c>
      <c r="P88" s="4">
        <v>5</v>
      </c>
      <c r="Q88" s="4">
        <v>9</v>
      </c>
      <c r="R88" s="4">
        <v>4</v>
      </c>
      <c r="S88" s="4">
        <v>7</v>
      </c>
      <c r="T88" s="4">
        <v>4</v>
      </c>
      <c r="U88" s="4">
        <v>6</v>
      </c>
      <c r="V88" s="4">
        <v>10</v>
      </c>
      <c r="W88" s="4">
        <v>5</v>
      </c>
      <c r="X88" s="4">
        <v>10</v>
      </c>
      <c r="Y88" s="4">
        <v>6</v>
      </c>
      <c r="Z88" s="4">
        <v>7</v>
      </c>
      <c r="AA88" s="4">
        <v>3</v>
      </c>
      <c r="AB88" s="4">
        <v>8</v>
      </c>
      <c r="AC88" s="4">
        <v>10</v>
      </c>
      <c r="AD88" s="4">
        <v>2</v>
      </c>
      <c r="AE88" s="4">
        <v>9</v>
      </c>
      <c r="AF88" s="4">
        <v>5</v>
      </c>
      <c r="AG88" s="4">
        <v>4</v>
      </c>
      <c r="AH88" s="4">
        <v>7</v>
      </c>
      <c r="AI88" s="4">
        <v>6</v>
      </c>
      <c r="AJ88" s="4">
        <v>1</v>
      </c>
      <c r="AK88" s="4">
        <f>2025-Table10[[#This Row],[rocnik]]</f>
        <v>20</v>
      </c>
      <c r="AL88" s="4">
        <f>SUM(Table10[[#This Row],[p1 re]:[p10]])</f>
        <v>36</v>
      </c>
      <c r="AM88" s="4">
        <f>_xlfn.STDEV.P(Table10[[#This Row],[p1 re]:[p10]])</f>
        <v>1.3564659966250536</v>
      </c>
      <c r="AN88" s="4">
        <f>STANDARDIZE(Table10[[#This Row],[HS]],$P$5,$Q$5)</f>
        <v>1.1878074221475494</v>
      </c>
      <c r="AO88" s="72">
        <f>ROUND((10*(Table10[[#This Row],[HS]]-$P$5)/$Q$5)+50,0)</f>
        <v>62</v>
      </c>
      <c r="AP88" s="72">
        <f>Table10[[#This Row],[HS]]-$BA$9</f>
        <v>36</v>
      </c>
      <c r="AQ88" s="72">
        <f>Table10[[#This Row],[HS]]+$BA$9</f>
        <v>36</v>
      </c>
      <c r="AR88" s="119">
        <f>PERCENTRANK(Table10[HS],Table10[[#This Row],[HS]])</f>
        <v>0.873</v>
      </c>
      <c r="AT88" s="128">
        <f>SUM(Table10[[#This Row],[p1 re]],Table10[[#This Row],[p3 re]],Table10[[#This Row],[p7 re]],Table10[[#This Row],[p9 re]],)</f>
        <v>15</v>
      </c>
      <c r="AU88" s="128">
        <f t="shared" si="15"/>
        <v>1.0547124954105351</v>
      </c>
      <c r="AV88" s="113">
        <f t="shared" si="16"/>
        <v>60.54712495410535</v>
      </c>
      <c r="AW88" s="128">
        <f>SUM(Table10[[#This Row],[p2]],Table10[[#This Row],[p4]],Table10[[#This Row],[p6]],Table10[[#This Row],[p8]],Table10[[#This Row],[p10]])</f>
        <v>19</v>
      </c>
      <c r="AX88" s="113">
        <f t="shared" si="17"/>
        <v>0.74896503184457541</v>
      </c>
      <c r="AY88" s="113">
        <f t="shared" si="18"/>
        <v>57.489650318445754</v>
      </c>
      <c r="BA88" s="128">
        <v>37</v>
      </c>
      <c r="BB88" s="113">
        <f>(BA88-$BA$8)/$BA$11</f>
        <v>1.3428804701295114</v>
      </c>
      <c r="BC88" s="113">
        <f t="shared" si="12"/>
        <v>63.428804701295114</v>
      </c>
      <c r="BD88" s="136">
        <f t="shared" si="13"/>
        <v>91</v>
      </c>
      <c r="BE88" s="136">
        <f t="shared" si="14"/>
        <v>8</v>
      </c>
    </row>
    <row r="89" spans="1:57" x14ac:dyDescent="0.3">
      <c r="A89" s="3">
        <v>42431</v>
      </c>
      <c r="B89" s="3">
        <v>1</v>
      </c>
      <c r="C89" s="3">
        <v>2006</v>
      </c>
      <c r="D89" s="41">
        <v>45961.367071759261</v>
      </c>
      <c r="E89" s="3">
        <v>1</v>
      </c>
      <c r="F89" s="110">
        <v>1</v>
      </c>
      <c r="G89" s="3">
        <v>1</v>
      </c>
      <c r="H89" s="3">
        <v>2</v>
      </c>
      <c r="I89" s="3">
        <v>3</v>
      </c>
      <c r="J89" s="3">
        <v>4</v>
      </c>
      <c r="K89" s="3">
        <v>1</v>
      </c>
      <c r="L89" s="3">
        <v>2</v>
      </c>
      <c r="M89" s="3">
        <v>2</v>
      </c>
      <c r="N89" s="3">
        <v>2</v>
      </c>
      <c r="O89" s="3">
        <v>4</v>
      </c>
      <c r="P89" s="3">
        <v>1</v>
      </c>
      <c r="Q89" s="3">
        <v>11</v>
      </c>
      <c r="R89" s="3">
        <v>8</v>
      </c>
      <c r="S89" s="3">
        <v>8</v>
      </c>
      <c r="T89" s="3">
        <v>6</v>
      </c>
      <c r="U89" s="3">
        <v>7</v>
      </c>
      <c r="V89" s="3">
        <v>6</v>
      </c>
      <c r="W89" s="3">
        <v>3</v>
      </c>
      <c r="X89" s="3">
        <v>6</v>
      </c>
      <c r="Y89" s="3">
        <v>4</v>
      </c>
      <c r="Z89" s="3">
        <v>8</v>
      </c>
      <c r="AA89" s="3">
        <v>8</v>
      </c>
      <c r="AB89" s="3">
        <v>4</v>
      </c>
      <c r="AC89" s="3">
        <v>7</v>
      </c>
      <c r="AD89" s="3">
        <v>3</v>
      </c>
      <c r="AE89" s="3">
        <v>6</v>
      </c>
      <c r="AF89" s="3">
        <v>9</v>
      </c>
      <c r="AG89" s="3">
        <v>2</v>
      </c>
      <c r="AH89" s="3">
        <v>1</v>
      </c>
      <c r="AI89" s="3">
        <v>10</v>
      </c>
      <c r="AJ89" s="3">
        <v>5</v>
      </c>
      <c r="AK89" s="3">
        <f>2025-Table10[[#This Row],[rocnik]]</f>
        <v>19</v>
      </c>
      <c r="AL89" s="4">
        <f>SUM(Table10[[#This Row],[p1 re]:[p10]])</f>
        <v>22</v>
      </c>
      <c r="AM89" s="4">
        <f>_xlfn.STDEV.P(Table10[[#This Row],[p1 re]:[p10]])</f>
        <v>1.0770329614269007</v>
      </c>
      <c r="AN89" s="4">
        <f>STANDARDIZE(Table10[[#This Row],[HS]],$P$5,$Q$5)</f>
        <v>-0.98321524959991891</v>
      </c>
      <c r="AO89" s="72">
        <f>ROUND((10*(Table10[[#This Row],[HS]]-$P$5)/$Q$5)+50,0)</f>
        <v>40</v>
      </c>
      <c r="AP89" s="72">
        <f>Table10[[#This Row],[HS]]-$BA$9</f>
        <v>22</v>
      </c>
      <c r="AQ89" s="72">
        <f>Table10[[#This Row],[HS]]+$BA$9</f>
        <v>22</v>
      </c>
      <c r="AR89" s="119">
        <f>PERCENTRANK(Table10[HS],Table10[[#This Row],[HS]])</f>
        <v>0.16800000000000001</v>
      </c>
      <c r="AT89" s="128">
        <f>SUM(Table10[[#This Row],[p1 re]],Table10[[#This Row],[p3 re]],Table10[[#This Row],[p7 re]],Table10[[#This Row],[p9 re]],)</f>
        <v>10</v>
      </c>
      <c r="AU89" s="128">
        <f t="shared" si="15"/>
        <v>-0.28050864239641887</v>
      </c>
      <c r="AV89" s="113">
        <f t="shared" si="16"/>
        <v>47.194913576035809</v>
      </c>
      <c r="AW89" s="128">
        <f>SUM(Table10[[#This Row],[p2]],Table10[[#This Row],[p4]],Table10[[#This Row],[p6]],Table10[[#This Row],[p8]],Table10[[#This Row],[p10]])</f>
        <v>11</v>
      </c>
      <c r="AX89" s="113">
        <f t="shared" si="17"/>
        <v>-0.95477382195718286</v>
      </c>
      <c r="AY89" s="113">
        <f t="shared" si="18"/>
        <v>40.452261780428174</v>
      </c>
      <c r="BA89" s="128">
        <v>38</v>
      </c>
      <c r="BB89" s="113">
        <f>(BA89-$BA$8)/$BA$11</f>
        <v>1.4979535181114734</v>
      </c>
      <c r="BC89" s="113">
        <f t="shared" si="12"/>
        <v>64.979535181114727</v>
      </c>
      <c r="BD89" s="136">
        <f t="shared" si="13"/>
        <v>93</v>
      </c>
      <c r="BE89" s="136">
        <f t="shared" si="14"/>
        <v>8</v>
      </c>
    </row>
    <row r="90" spans="1:57" x14ac:dyDescent="0.3">
      <c r="A90" s="4">
        <v>42432</v>
      </c>
      <c r="B90" s="4">
        <v>1</v>
      </c>
      <c r="C90" s="4">
        <v>1972</v>
      </c>
      <c r="D90" s="42">
        <v>45960.546261574076</v>
      </c>
      <c r="E90" s="4" t="s">
        <v>28</v>
      </c>
      <c r="F90" s="110"/>
      <c r="G90" s="4">
        <v>5</v>
      </c>
      <c r="H90" s="4">
        <v>1</v>
      </c>
      <c r="I90" s="4">
        <v>5</v>
      </c>
      <c r="J90" s="4">
        <v>4</v>
      </c>
      <c r="K90" s="4">
        <v>2</v>
      </c>
      <c r="L90" s="4">
        <v>2</v>
      </c>
      <c r="M90" s="4">
        <v>5</v>
      </c>
      <c r="N90" s="4">
        <v>4</v>
      </c>
      <c r="O90" s="4">
        <v>5</v>
      </c>
      <c r="P90" s="4">
        <v>1</v>
      </c>
      <c r="Q90" s="4">
        <v>6</v>
      </c>
      <c r="R90" s="4">
        <v>16</v>
      </c>
      <c r="S90" s="4">
        <v>6</v>
      </c>
      <c r="T90" s="4">
        <v>5</v>
      </c>
      <c r="U90" s="4">
        <v>8</v>
      </c>
      <c r="V90" s="4">
        <v>8</v>
      </c>
      <c r="W90" s="4">
        <v>6</v>
      </c>
      <c r="X90" s="4">
        <v>5</v>
      </c>
      <c r="Y90" s="4">
        <v>7</v>
      </c>
      <c r="Z90" s="4">
        <v>10</v>
      </c>
      <c r="AA90" s="4">
        <v>5</v>
      </c>
      <c r="AB90" s="4">
        <v>1</v>
      </c>
      <c r="AC90" s="4">
        <v>4</v>
      </c>
      <c r="AD90" s="4">
        <v>6</v>
      </c>
      <c r="AE90" s="4">
        <v>2</v>
      </c>
      <c r="AF90" s="4">
        <v>3</v>
      </c>
      <c r="AG90" s="4">
        <v>10</v>
      </c>
      <c r="AH90" s="4">
        <v>7</v>
      </c>
      <c r="AI90" s="4">
        <v>8</v>
      </c>
      <c r="AJ90" s="4">
        <v>9</v>
      </c>
      <c r="AK90" s="4">
        <f>2025-Table10[[#This Row],[rocnik]]</f>
        <v>53</v>
      </c>
      <c r="AL90" s="4">
        <f>SUM(Table10[[#This Row],[p1 re]:[p10]])</f>
        <v>34</v>
      </c>
      <c r="AM90" s="4">
        <f>_xlfn.STDEV.P(Table10[[#This Row],[p1 re]:[p10]])</f>
        <v>1.6248076809271921</v>
      </c>
      <c r="AN90" s="4">
        <f>STANDARDIZE(Table10[[#This Row],[HS]],$P$5,$Q$5)</f>
        <v>0.87766132618362525</v>
      </c>
      <c r="AO90" s="72">
        <f>ROUND((10*(Table10[[#This Row],[HS]]-$P$5)/$Q$5)+50,0)</f>
        <v>59</v>
      </c>
      <c r="AP90" s="72">
        <f>Table10[[#This Row],[HS]]-$BA$9</f>
        <v>34</v>
      </c>
      <c r="AQ90" s="72">
        <f>Table10[[#This Row],[HS]]+$BA$9</f>
        <v>34</v>
      </c>
      <c r="AR90" s="119">
        <f>PERCENTRANK(Table10[HS],Table10[[#This Row],[HS]])</f>
        <v>0.77600000000000002</v>
      </c>
      <c r="AT90" s="128">
        <f>SUM(Table10[[#This Row],[p1 re]],Table10[[#This Row],[p3 re]],Table10[[#This Row],[p7 re]],Table10[[#This Row],[p9 re]],)</f>
        <v>20</v>
      </c>
      <c r="AU90" s="128">
        <f t="shared" si="15"/>
        <v>2.3899336332174892</v>
      </c>
      <c r="AV90" s="113">
        <f t="shared" si="16"/>
        <v>73.899336332174897</v>
      </c>
      <c r="AW90" s="128">
        <f>SUM(Table10[[#This Row],[p2]],Table10[[#This Row],[p4]],Table10[[#This Row],[p6]],Table10[[#This Row],[p8]],Table10[[#This Row],[p10]])</f>
        <v>12</v>
      </c>
      <c r="AX90" s="113">
        <f t="shared" si="17"/>
        <v>-0.74180646523196303</v>
      </c>
      <c r="AY90" s="113">
        <f t="shared" si="18"/>
        <v>42.581935347680371</v>
      </c>
      <c r="BA90" s="128">
        <v>39</v>
      </c>
      <c r="BB90" s="113">
        <f>(BA90-$BA$8)/$BA$11</f>
        <v>1.6530265660934353</v>
      </c>
      <c r="BC90" s="113">
        <f t="shared" si="12"/>
        <v>66.530265660934361</v>
      </c>
      <c r="BD90" s="136">
        <f t="shared" si="13"/>
        <v>95</v>
      </c>
      <c r="BE90" s="136">
        <f t="shared" si="14"/>
        <v>9</v>
      </c>
    </row>
    <row r="91" spans="1:57" x14ac:dyDescent="0.3">
      <c r="A91" s="3">
        <v>42452</v>
      </c>
      <c r="B91" s="3">
        <v>1</v>
      </c>
      <c r="C91" s="3">
        <v>2002</v>
      </c>
      <c r="D91" s="41">
        <v>45960.577164351853</v>
      </c>
      <c r="E91" s="3" t="s">
        <v>28</v>
      </c>
      <c r="F91" s="110"/>
      <c r="G91" s="3">
        <v>2</v>
      </c>
      <c r="H91" s="3">
        <v>5</v>
      </c>
      <c r="I91" s="3">
        <v>1</v>
      </c>
      <c r="J91" s="3">
        <v>5</v>
      </c>
      <c r="K91" s="3">
        <v>1</v>
      </c>
      <c r="L91" s="3">
        <v>1</v>
      </c>
      <c r="M91" s="3">
        <v>1</v>
      </c>
      <c r="N91" s="3">
        <v>5</v>
      </c>
      <c r="O91" s="3">
        <v>3</v>
      </c>
      <c r="P91" s="3">
        <v>4</v>
      </c>
      <c r="Q91" s="3">
        <v>41</v>
      </c>
      <c r="R91" s="3">
        <v>25</v>
      </c>
      <c r="S91" s="3">
        <v>4</v>
      </c>
      <c r="T91" s="3">
        <v>16</v>
      </c>
      <c r="U91" s="3">
        <v>4</v>
      </c>
      <c r="V91" s="3">
        <v>7</v>
      </c>
      <c r="W91" s="3">
        <v>3</v>
      </c>
      <c r="X91" s="3">
        <v>38</v>
      </c>
      <c r="Y91" s="3">
        <v>5</v>
      </c>
      <c r="Z91" s="3">
        <v>21</v>
      </c>
      <c r="AA91" s="3">
        <v>1</v>
      </c>
      <c r="AB91" s="3">
        <v>7</v>
      </c>
      <c r="AC91" s="3">
        <v>5</v>
      </c>
      <c r="AD91" s="3">
        <v>8</v>
      </c>
      <c r="AE91" s="3">
        <v>6</v>
      </c>
      <c r="AF91" s="3">
        <v>3</v>
      </c>
      <c r="AG91" s="3">
        <v>9</v>
      </c>
      <c r="AH91" s="3">
        <v>2</v>
      </c>
      <c r="AI91" s="3">
        <v>10</v>
      </c>
      <c r="AJ91" s="3">
        <v>4</v>
      </c>
      <c r="AK91" s="3">
        <f>2025-Table10[[#This Row],[rocnik]]</f>
        <v>23</v>
      </c>
      <c r="AL91" s="4">
        <f>SUM(Table10[[#This Row],[p1 re]:[p10]])</f>
        <v>28</v>
      </c>
      <c r="AM91" s="4">
        <f>_xlfn.STDEV.P(Table10[[#This Row],[p1 re]:[p10]])</f>
        <v>1.7204650534085253</v>
      </c>
      <c r="AN91" s="4">
        <f>STANDARDIZE(Table10[[#This Row],[HS]],$P$5,$Q$5)</f>
        <v>-5.2776961708146823E-2</v>
      </c>
      <c r="AO91" s="72">
        <f>ROUND((10*(Table10[[#This Row],[HS]]-$P$5)/$Q$5)+50,0)</f>
        <v>49</v>
      </c>
      <c r="AP91" s="72">
        <f>Table10[[#This Row],[HS]]-$BA$9</f>
        <v>28</v>
      </c>
      <c r="AQ91" s="72">
        <f>Table10[[#This Row],[HS]]+$BA$9</f>
        <v>28</v>
      </c>
      <c r="AR91" s="119">
        <f>PERCENTRANK(Table10[HS],Table10[[#This Row],[HS]])</f>
        <v>0.41299999999999998</v>
      </c>
      <c r="AT91" s="128">
        <f>SUM(Table10[[#This Row],[p1 re]],Table10[[#This Row],[p3 re]],Table10[[#This Row],[p7 re]],Table10[[#This Row],[p9 re]],)</f>
        <v>7</v>
      </c>
      <c r="AU91" s="128">
        <f t="shared" si="15"/>
        <v>-1.0816413250805912</v>
      </c>
      <c r="AV91" s="113">
        <f t="shared" si="16"/>
        <v>39.183586749194092</v>
      </c>
      <c r="AW91" s="128">
        <f>SUM(Table10[[#This Row],[p2]],Table10[[#This Row],[p4]],Table10[[#This Row],[p6]],Table10[[#This Row],[p8]],Table10[[#This Row],[p10]])</f>
        <v>20</v>
      </c>
      <c r="AX91" s="113">
        <f t="shared" si="17"/>
        <v>0.96193238856979524</v>
      </c>
      <c r="AY91" s="113">
        <f t="shared" si="18"/>
        <v>59.619323885697952</v>
      </c>
      <c r="BA91" s="128">
        <v>40</v>
      </c>
      <c r="BB91" s="113">
        <f>(BA91-$BA$8)/$BA$11</f>
        <v>1.8080996140753973</v>
      </c>
      <c r="BC91" s="113">
        <f t="shared" si="12"/>
        <v>68.080996140753967</v>
      </c>
      <c r="BD91" s="136">
        <f t="shared" si="13"/>
        <v>96</v>
      </c>
      <c r="BE91" s="136">
        <f t="shared" si="14"/>
        <v>9</v>
      </c>
    </row>
    <row r="92" spans="1:57" x14ac:dyDescent="0.3">
      <c r="A92" s="4">
        <v>42467</v>
      </c>
      <c r="B92" s="4">
        <v>1</v>
      </c>
      <c r="C92" s="4">
        <v>1968</v>
      </c>
      <c r="D92" s="42">
        <v>45960.614155092589</v>
      </c>
      <c r="E92" s="4" t="s">
        <v>28</v>
      </c>
      <c r="F92" s="110"/>
      <c r="G92" s="4">
        <v>3</v>
      </c>
      <c r="H92" s="4">
        <v>2</v>
      </c>
      <c r="I92" s="4">
        <v>3</v>
      </c>
      <c r="J92" s="4">
        <v>2</v>
      </c>
      <c r="K92" s="4">
        <v>2</v>
      </c>
      <c r="L92" s="4">
        <v>1</v>
      </c>
      <c r="M92" s="4">
        <v>3</v>
      </c>
      <c r="N92" s="4">
        <v>2</v>
      </c>
      <c r="O92" s="4">
        <v>2</v>
      </c>
      <c r="P92" s="4">
        <v>2</v>
      </c>
      <c r="Q92" s="4">
        <v>5</v>
      </c>
      <c r="R92" s="4">
        <v>6</v>
      </c>
      <c r="S92" s="4">
        <v>5</v>
      </c>
      <c r="T92" s="4">
        <v>5</v>
      </c>
      <c r="U92" s="4">
        <v>3</v>
      </c>
      <c r="V92" s="4">
        <v>3</v>
      </c>
      <c r="W92" s="4">
        <v>5</v>
      </c>
      <c r="X92" s="4">
        <v>3</v>
      </c>
      <c r="Y92" s="4">
        <v>5</v>
      </c>
      <c r="Z92" s="4">
        <v>6</v>
      </c>
      <c r="AA92" s="4">
        <v>5</v>
      </c>
      <c r="AB92" s="4">
        <v>1</v>
      </c>
      <c r="AC92" s="4">
        <v>9</v>
      </c>
      <c r="AD92" s="4">
        <v>3</v>
      </c>
      <c r="AE92" s="4">
        <v>7</v>
      </c>
      <c r="AF92" s="4">
        <v>2</v>
      </c>
      <c r="AG92" s="4">
        <v>8</v>
      </c>
      <c r="AH92" s="4">
        <v>4</v>
      </c>
      <c r="AI92" s="4">
        <v>10</v>
      </c>
      <c r="AJ92" s="4">
        <v>6</v>
      </c>
      <c r="AK92" s="4">
        <f>2025-Table10[[#This Row],[rocnik]]</f>
        <v>57</v>
      </c>
      <c r="AL92" s="4">
        <f>SUM(Table10[[#This Row],[p1 re]:[p10]])</f>
        <v>22</v>
      </c>
      <c r="AM92" s="4">
        <f>_xlfn.STDEV.P(Table10[[#This Row],[p1 re]:[p10]])</f>
        <v>0.6</v>
      </c>
      <c r="AN92" s="4">
        <f>STANDARDIZE(Table10[[#This Row],[HS]],$P$5,$Q$5)</f>
        <v>-0.98321524959991891</v>
      </c>
      <c r="AO92" s="72">
        <f>ROUND((10*(Table10[[#This Row],[HS]]-$P$5)/$Q$5)+50,0)</f>
        <v>40</v>
      </c>
      <c r="AP92" s="72">
        <f>Table10[[#This Row],[HS]]-$BA$9</f>
        <v>22</v>
      </c>
      <c r="AQ92" s="72">
        <f>Table10[[#This Row],[HS]]+$BA$9</f>
        <v>22</v>
      </c>
      <c r="AR92" s="119">
        <f>PERCENTRANK(Table10[HS],Table10[[#This Row],[HS]])</f>
        <v>0.16800000000000001</v>
      </c>
      <c r="AT92" s="128">
        <f>SUM(Table10[[#This Row],[p1 re]],Table10[[#This Row],[p3 re]],Table10[[#This Row],[p7 re]],Table10[[#This Row],[p9 re]],)</f>
        <v>11</v>
      </c>
      <c r="AU92" s="128">
        <f t="shared" si="15"/>
        <v>-1.346441483502806E-2</v>
      </c>
      <c r="AV92" s="113">
        <f t="shared" si="16"/>
        <v>49.865355851649717</v>
      </c>
      <c r="AW92" s="128">
        <f>SUM(Table10[[#This Row],[p2]],Table10[[#This Row],[p4]],Table10[[#This Row],[p6]],Table10[[#This Row],[p8]],Table10[[#This Row],[p10]])</f>
        <v>9</v>
      </c>
      <c r="AX92" s="113">
        <f t="shared" si="17"/>
        <v>-1.3807085354076225</v>
      </c>
      <c r="AY92" s="113">
        <f t="shared" si="18"/>
        <v>36.192914645923778</v>
      </c>
      <c r="BA92" s="128">
        <v>41</v>
      </c>
      <c r="BB92" s="113">
        <f>(BA92-$BA$8)/$BA$11</f>
        <v>1.9631726620573595</v>
      </c>
      <c r="BC92" s="113">
        <f t="shared" si="12"/>
        <v>69.631726620573602</v>
      </c>
      <c r="BD92" s="136">
        <f t="shared" si="13"/>
        <v>98</v>
      </c>
      <c r="BE92" s="136">
        <f t="shared" si="14"/>
        <v>9</v>
      </c>
    </row>
    <row r="93" spans="1:57" x14ac:dyDescent="0.3">
      <c r="A93" s="3">
        <v>42502</v>
      </c>
      <c r="B93" s="3">
        <v>1</v>
      </c>
      <c r="C93" s="3">
        <v>1972</v>
      </c>
      <c r="D93" s="41">
        <v>45960.607349537036</v>
      </c>
      <c r="E93" s="3" t="s">
        <v>100</v>
      </c>
      <c r="F93" s="110">
        <v>0.5</v>
      </c>
      <c r="G93" s="3">
        <v>3</v>
      </c>
      <c r="H93" s="3">
        <v>1</v>
      </c>
      <c r="I93" s="3">
        <v>3</v>
      </c>
      <c r="J93" s="3">
        <v>3</v>
      </c>
      <c r="K93" s="3">
        <v>1</v>
      </c>
      <c r="L93" s="3">
        <v>1</v>
      </c>
      <c r="M93" s="3">
        <v>3</v>
      </c>
      <c r="N93" s="3">
        <v>1</v>
      </c>
      <c r="O93" s="3">
        <v>2</v>
      </c>
      <c r="P93" s="3">
        <v>2</v>
      </c>
      <c r="Q93" s="3">
        <v>5</v>
      </c>
      <c r="R93" s="3">
        <v>7</v>
      </c>
      <c r="S93" s="3">
        <v>8</v>
      </c>
      <c r="T93" s="3">
        <v>4</v>
      </c>
      <c r="U93" s="3">
        <v>4</v>
      </c>
      <c r="V93" s="3">
        <v>4</v>
      </c>
      <c r="W93" s="3">
        <v>3</v>
      </c>
      <c r="X93" s="3">
        <v>4</v>
      </c>
      <c r="Y93" s="3">
        <v>5</v>
      </c>
      <c r="Z93" s="3">
        <v>5</v>
      </c>
      <c r="AA93" s="3">
        <v>1</v>
      </c>
      <c r="AB93" s="3">
        <v>4</v>
      </c>
      <c r="AC93" s="3">
        <v>7</v>
      </c>
      <c r="AD93" s="3">
        <v>2</v>
      </c>
      <c r="AE93" s="3">
        <v>8</v>
      </c>
      <c r="AF93" s="3">
        <v>3</v>
      </c>
      <c r="AG93" s="3">
        <v>10</v>
      </c>
      <c r="AH93" s="3">
        <v>5</v>
      </c>
      <c r="AI93" s="3">
        <v>9</v>
      </c>
      <c r="AJ93" s="3">
        <v>6</v>
      </c>
      <c r="AK93" s="3">
        <f>2025-Table10[[#This Row],[rocnik]]</f>
        <v>53</v>
      </c>
      <c r="AL93" s="4">
        <f>SUM(Table10[[#This Row],[p1 re]:[p10]])</f>
        <v>20</v>
      </c>
      <c r="AM93" s="4">
        <f>_xlfn.STDEV.P(Table10[[#This Row],[p1 re]:[p10]])</f>
        <v>0.89442719099991586</v>
      </c>
      <c r="AN93" s="4">
        <f>STANDARDIZE(Table10[[#This Row],[HS]],$P$5,$Q$5)</f>
        <v>-1.2933613455638431</v>
      </c>
      <c r="AO93" s="72">
        <f>ROUND((10*(Table10[[#This Row],[HS]]-$P$5)/$Q$5)+50,0)</f>
        <v>37</v>
      </c>
      <c r="AP93" s="72">
        <f>Table10[[#This Row],[HS]]-$BA$9</f>
        <v>20</v>
      </c>
      <c r="AQ93" s="72">
        <f>Table10[[#This Row],[HS]]+$BA$9</f>
        <v>20</v>
      </c>
      <c r="AR93" s="119">
        <f>PERCENTRANK(Table10[HS],Table10[[#This Row],[HS]])</f>
        <v>0.08</v>
      </c>
      <c r="AT93" s="128">
        <f>SUM(Table10[[#This Row],[p1 re]],Table10[[#This Row],[p3 re]],Table10[[#This Row],[p7 re]],Table10[[#This Row],[p9 re]],)</f>
        <v>11</v>
      </c>
      <c r="AU93" s="128">
        <f t="shared" si="15"/>
        <v>-1.346441483502806E-2</v>
      </c>
      <c r="AV93" s="113">
        <f t="shared" si="16"/>
        <v>49.865355851649717</v>
      </c>
      <c r="AW93" s="128">
        <f>SUM(Table10[[#This Row],[p2]],Table10[[#This Row],[p4]],Table10[[#This Row],[p6]],Table10[[#This Row],[p8]],Table10[[#This Row],[p10]])</f>
        <v>8</v>
      </c>
      <c r="AX93" s="113">
        <f t="shared" si="17"/>
        <v>-1.5936758921328422</v>
      </c>
      <c r="AY93" s="113">
        <f t="shared" si="18"/>
        <v>34.063241078671581</v>
      </c>
      <c r="BA93" s="128">
        <v>42</v>
      </c>
      <c r="BB93" s="113">
        <f>(BA93-$BA$8)/$BA$11</f>
        <v>2.1182457100393215</v>
      </c>
      <c r="BC93" s="113">
        <f t="shared" si="12"/>
        <v>71.182457100393208</v>
      </c>
      <c r="BD93" s="136">
        <f t="shared" si="13"/>
        <v>98</v>
      </c>
      <c r="BE93" s="136">
        <f t="shared" si="14"/>
        <v>10</v>
      </c>
    </row>
    <row r="94" spans="1:57" x14ac:dyDescent="0.3">
      <c r="A94" s="4">
        <v>42549</v>
      </c>
      <c r="B94" s="4">
        <v>0</v>
      </c>
      <c r="C94" s="4">
        <v>2004</v>
      </c>
      <c r="D94" s="42">
        <v>45960.6484837963</v>
      </c>
      <c r="E94" s="4">
        <v>1</v>
      </c>
      <c r="F94" s="110">
        <v>1</v>
      </c>
      <c r="G94" s="4">
        <v>3</v>
      </c>
      <c r="H94" s="4">
        <v>1</v>
      </c>
      <c r="I94" s="4">
        <v>1</v>
      </c>
      <c r="J94" s="4">
        <v>4</v>
      </c>
      <c r="K94" s="4">
        <v>2</v>
      </c>
      <c r="L94" s="4">
        <v>2</v>
      </c>
      <c r="M94" s="4">
        <v>1</v>
      </c>
      <c r="N94" s="4">
        <v>5</v>
      </c>
      <c r="O94" s="4">
        <v>1</v>
      </c>
      <c r="P94" s="4">
        <v>5</v>
      </c>
      <c r="Q94" s="4">
        <v>3</v>
      </c>
      <c r="R94" s="4">
        <v>2</v>
      </c>
      <c r="S94" s="4">
        <v>3</v>
      </c>
      <c r="T94" s="4">
        <v>2</v>
      </c>
      <c r="U94" s="4">
        <v>2</v>
      </c>
      <c r="V94" s="4">
        <v>3</v>
      </c>
      <c r="W94" s="4">
        <v>3</v>
      </c>
      <c r="X94" s="4">
        <v>3</v>
      </c>
      <c r="Y94" s="4">
        <v>2</v>
      </c>
      <c r="Z94" s="4">
        <v>3</v>
      </c>
      <c r="AA94" s="4">
        <v>9</v>
      </c>
      <c r="AB94" s="4">
        <v>7</v>
      </c>
      <c r="AC94" s="4">
        <v>8</v>
      </c>
      <c r="AD94" s="4">
        <v>3</v>
      </c>
      <c r="AE94" s="4">
        <v>10</v>
      </c>
      <c r="AF94" s="4">
        <v>5</v>
      </c>
      <c r="AG94" s="4">
        <v>2</v>
      </c>
      <c r="AH94" s="4">
        <v>4</v>
      </c>
      <c r="AI94" s="4">
        <v>6</v>
      </c>
      <c r="AJ94" s="4">
        <v>1</v>
      </c>
      <c r="AK94" s="4">
        <f>2025-Table10[[#This Row],[rocnik]]</f>
        <v>21</v>
      </c>
      <c r="AL94" s="4">
        <f>SUM(Table10[[#This Row],[p1 re]:[p10]])</f>
        <v>25</v>
      </c>
      <c r="AM94" s="4">
        <f>_xlfn.STDEV.P(Table10[[#This Row],[p1 re]:[p10]])</f>
        <v>1.5652475842498528</v>
      </c>
      <c r="AN94" s="4">
        <f>STANDARDIZE(Table10[[#This Row],[HS]],$P$5,$Q$5)</f>
        <v>-0.51799610565403287</v>
      </c>
      <c r="AO94" s="72">
        <f>ROUND((10*(Table10[[#This Row],[HS]]-$P$5)/$Q$5)+50,0)</f>
        <v>45</v>
      </c>
      <c r="AP94" s="72">
        <f>Table10[[#This Row],[HS]]-$BA$9</f>
        <v>25</v>
      </c>
      <c r="AQ94" s="72">
        <f>Table10[[#This Row],[HS]]+$BA$9</f>
        <v>25</v>
      </c>
      <c r="AR94" s="119">
        <f>PERCENTRANK(Table10[HS],Table10[[#This Row],[HS]])</f>
        <v>0.312</v>
      </c>
      <c r="AT94" s="128">
        <f>SUM(Table10[[#This Row],[p1 re]],Table10[[#This Row],[p3 re]],Table10[[#This Row],[p7 re]],Table10[[#This Row],[p9 re]],)</f>
        <v>6</v>
      </c>
      <c r="AU94" s="128">
        <f t="shared" si="15"/>
        <v>-1.3486855526419821</v>
      </c>
      <c r="AV94" s="113">
        <f t="shared" si="16"/>
        <v>36.513144473580184</v>
      </c>
      <c r="AW94" s="128">
        <f>SUM(Table10[[#This Row],[p2]],Table10[[#This Row],[p4]],Table10[[#This Row],[p6]],Table10[[#This Row],[p8]],Table10[[#This Row],[p10]])</f>
        <v>17</v>
      </c>
      <c r="AX94" s="113">
        <f t="shared" si="17"/>
        <v>0.32303031839413587</v>
      </c>
      <c r="AY94" s="113">
        <f t="shared" si="18"/>
        <v>53.230303183941359</v>
      </c>
      <c r="BA94" s="128">
        <v>43</v>
      </c>
      <c r="BB94" s="113">
        <f>(BA94-$BA$8)/$BA$11</f>
        <v>2.2733187580212837</v>
      </c>
      <c r="BC94" s="113">
        <f t="shared" si="12"/>
        <v>72.733187580212842</v>
      </c>
      <c r="BD94" s="136">
        <f t="shared" si="13"/>
        <v>99</v>
      </c>
      <c r="BE94" s="136">
        <f t="shared" si="14"/>
        <v>10</v>
      </c>
    </row>
    <row r="95" spans="1:57" x14ac:dyDescent="0.3">
      <c r="A95" s="3">
        <v>42587</v>
      </c>
      <c r="B95" s="3">
        <v>0</v>
      </c>
      <c r="C95" s="3">
        <v>2003</v>
      </c>
      <c r="D95" s="41">
        <v>45960.710879629631</v>
      </c>
      <c r="E95" s="3">
        <v>1.5</v>
      </c>
      <c r="F95" s="110">
        <v>1.5</v>
      </c>
      <c r="G95" s="3">
        <v>4</v>
      </c>
      <c r="H95" s="3">
        <v>4</v>
      </c>
      <c r="I95" s="3">
        <v>2</v>
      </c>
      <c r="J95" s="3">
        <v>5</v>
      </c>
      <c r="K95" s="3">
        <v>2</v>
      </c>
      <c r="L95" s="3">
        <v>4</v>
      </c>
      <c r="M95" s="3">
        <v>2</v>
      </c>
      <c r="N95" s="3">
        <v>2</v>
      </c>
      <c r="O95" s="3">
        <v>3</v>
      </c>
      <c r="P95" s="3">
        <v>3</v>
      </c>
      <c r="Q95" s="3">
        <v>5</v>
      </c>
      <c r="R95" s="3">
        <v>15</v>
      </c>
      <c r="S95" s="3">
        <v>6</v>
      </c>
      <c r="T95" s="3">
        <v>29</v>
      </c>
      <c r="U95" s="3">
        <v>9</v>
      </c>
      <c r="V95" s="3">
        <v>3</v>
      </c>
      <c r="W95" s="3">
        <v>6</v>
      </c>
      <c r="X95" s="3">
        <v>8</v>
      </c>
      <c r="Y95" s="3">
        <v>7</v>
      </c>
      <c r="Z95" s="3">
        <v>8</v>
      </c>
      <c r="AA95" s="3">
        <v>7</v>
      </c>
      <c r="AB95" s="3">
        <v>1</v>
      </c>
      <c r="AC95" s="3">
        <v>3</v>
      </c>
      <c r="AD95" s="3">
        <v>9</v>
      </c>
      <c r="AE95" s="3">
        <v>6</v>
      </c>
      <c r="AF95" s="3">
        <v>10</v>
      </c>
      <c r="AG95" s="3">
        <v>2</v>
      </c>
      <c r="AH95" s="3">
        <v>5</v>
      </c>
      <c r="AI95" s="3">
        <v>4</v>
      </c>
      <c r="AJ95" s="3">
        <v>8</v>
      </c>
      <c r="AK95" s="3">
        <f>2025-Table10[[#This Row],[rocnik]]</f>
        <v>22</v>
      </c>
      <c r="AL95" s="4">
        <f>SUM(Table10[[#This Row],[p1 re]:[p10]])</f>
        <v>31</v>
      </c>
      <c r="AM95" s="4">
        <f>_xlfn.STDEV.P(Table10[[#This Row],[p1 re]:[p10]])</f>
        <v>1.0440306508910551</v>
      </c>
      <c r="AN95" s="4">
        <f>STANDARDIZE(Table10[[#This Row],[HS]],$P$5,$Q$5)</f>
        <v>0.41244218223773926</v>
      </c>
      <c r="AO95" s="72">
        <f>ROUND((10*(Table10[[#This Row],[HS]]-$P$5)/$Q$5)+50,0)</f>
        <v>54</v>
      </c>
      <c r="AP95" s="72">
        <f>Table10[[#This Row],[HS]]-$BA$9</f>
        <v>31</v>
      </c>
      <c r="AQ95" s="72">
        <f>Table10[[#This Row],[HS]]+$BA$9</f>
        <v>31</v>
      </c>
      <c r="AR95" s="119">
        <f>PERCENTRANK(Table10[HS],Table10[[#This Row],[HS]])</f>
        <v>0.61599999999999999</v>
      </c>
      <c r="AT95" s="128">
        <f>SUM(Table10[[#This Row],[p1 re]],Table10[[#This Row],[p3 re]],Table10[[#This Row],[p7 re]],Table10[[#This Row],[p9 re]],)</f>
        <v>11</v>
      </c>
      <c r="AU95" s="128">
        <f t="shared" si="15"/>
        <v>-1.346441483502806E-2</v>
      </c>
      <c r="AV95" s="113">
        <f t="shared" si="16"/>
        <v>49.865355851649717</v>
      </c>
      <c r="AW95" s="128">
        <f>SUM(Table10[[#This Row],[p2]],Table10[[#This Row],[p4]],Table10[[#This Row],[p6]],Table10[[#This Row],[p8]],Table10[[#This Row],[p10]])</f>
        <v>18</v>
      </c>
      <c r="AX95" s="113">
        <f t="shared" si="17"/>
        <v>0.5359976751193557</v>
      </c>
      <c r="AY95" s="113">
        <f t="shared" si="18"/>
        <v>55.359976751193557</v>
      </c>
      <c r="BA95" s="128">
        <v>44</v>
      </c>
      <c r="BB95" s="113">
        <f>(BA95-$BA$8)/$BA$11</f>
        <v>2.4283918060032454</v>
      </c>
      <c r="BC95" s="113">
        <f t="shared" si="12"/>
        <v>74.283918060032448</v>
      </c>
      <c r="BD95" s="136">
        <f t="shared" si="13"/>
        <v>99</v>
      </c>
      <c r="BE95" s="136">
        <f t="shared" si="14"/>
        <v>10</v>
      </c>
    </row>
    <row r="96" spans="1:57" x14ac:dyDescent="0.3">
      <c r="A96" s="4">
        <v>42642</v>
      </c>
      <c r="B96" s="4">
        <v>0</v>
      </c>
      <c r="C96" s="4">
        <v>1996</v>
      </c>
      <c r="D96" s="42">
        <v>45960.808067129627</v>
      </c>
      <c r="E96" s="4">
        <v>1.5</v>
      </c>
      <c r="F96" s="110">
        <v>1.5</v>
      </c>
      <c r="G96" s="4">
        <v>4</v>
      </c>
      <c r="H96" s="4">
        <v>4</v>
      </c>
      <c r="I96" s="4">
        <v>4</v>
      </c>
      <c r="J96" s="4">
        <v>5</v>
      </c>
      <c r="K96" s="4">
        <v>2</v>
      </c>
      <c r="L96" s="4">
        <v>4</v>
      </c>
      <c r="M96" s="4">
        <v>3</v>
      </c>
      <c r="N96" s="4">
        <v>2</v>
      </c>
      <c r="O96" s="4">
        <v>3</v>
      </c>
      <c r="P96" s="4">
        <v>4</v>
      </c>
      <c r="Q96" s="4">
        <v>4</v>
      </c>
      <c r="R96" s="4">
        <v>3</v>
      </c>
      <c r="S96" s="4">
        <v>3</v>
      </c>
      <c r="T96" s="4">
        <v>3</v>
      </c>
      <c r="U96" s="4">
        <v>4</v>
      </c>
      <c r="V96" s="4">
        <v>5</v>
      </c>
      <c r="W96" s="4">
        <v>3</v>
      </c>
      <c r="X96" s="4">
        <v>4</v>
      </c>
      <c r="Y96" s="4">
        <v>10</v>
      </c>
      <c r="Z96" s="4">
        <v>4</v>
      </c>
      <c r="AA96" s="4">
        <v>5</v>
      </c>
      <c r="AB96" s="4">
        <v>9</v>
      </c>
      <c r="AC96" s="4">
        <v>3</v>
      </c>
      <c r="AD96" s="4">
        <v>4</v>
      </c>
      <c r="AE96" s="4">
        <v>6</v>
      </c>
      <c r="AF96" s="4">
        <v>2</v>
      </c>
      <c r="AG96" s="4">
        <v>7</v>
      </c>
      <c r="AH96" s="4">
        <v>10</v>
      </c>
      <c r="AI96" s="4">
        <v>1</v>
      </c>
      <c r="AJ96" s="4">
        <v>8</v>
      </c>
      <c r="AK96" s="4">
        <f>2025-Table10[[#This Row],[rocnik]]</f>
        <v>29</v>
      </c>
      <c r="AL96" s="4">
        <f>SUM(Table10[[#This Row],[p1 re]:[p10]])</f>
        <v>35</v>
      </c>
      <c r="AM96" s="4">
        <f>_xlfn.STDEV.P(Table10[[#This Row],[p1 re]:[p10]])</f>
        <v>0.92195444572928875</v>
      </c>
      <c r="AN96" s="4">
        <f>STANDARDIZE(Table10[[#This Row],[HS]],$P$5,$Q$5)</f>
        <v>1.0327343741655872</v>
      </c>
      <c r="AO96" s="72">
        <f>ROUND((10*(Table10[[#This Row],[HS]]-$P$5)/$Q$5)+50,0)</f>
        <v>60</v>
      </c>
      <c r="AP96" s="72">
        <f>Table10[[#This Row],[HS]]-$BA$9</f>
        <v>35</v>
      </c>
      <c r="AQ96" s="72">
        <f>Table10[[#This Row],[HS]]+$BA$9</f>
        <v>35</v>
      </c>
      <c r="AR96" s="119">
        <f>PERCENTRANK(Table10[HS],Table10[[#This Row],[HS]])</f>
        <v>0.83499999999999996</v>
      </c>
      <c r="AT96" s="128">
        <f>SUM(Table10[[#This Row],[p1 re]],Table10[[#This Row],[p3 re]],Table10[[#This Row],[p7 re]],Table10[[#This Row],[p9 re]],)</f>
        <v>14</v>
      </c>
      <c r="AU96" s="128">
        <f t="shared" si="15"/>
        <v>0.78766826784914434</v>
      </c>
      <c r="AV96" s="113">
        <f t="shared" si="16"/>
        <v>57.876682678491441</v>
      </c>
      <c r="AW96" s="128">
        <f>SUM(Table10[[#This Row],[p2]],Table10[[#This Row],[p4]],Table10[[#This Row],[p6]],Table10[[#This Row],[p8]],Table10[[#This Row],[p10]])</f>
        <v>19</v>
      </c>
      <c r="AX96" s="113">
        <f t="shared" si="17"/>
        <v>0.74896503184457541</v>
      </c>
      <c r="AY96" s="113">
        <f t="shared" si="18"/>
        <v>57.489650318445754</v>
      </c>
      <c r="BA96" s="128">
        <v>45</v>
      </c>
      <c r="BB96" s="113">
        <f>(BA96-$BA$8)/$BA$11</f>
        <v>2.5834648539852076</v>
      </c>
      <c r="BC96" s="113">
        <f t="shared" si="12"/>
        <v>75.834648539852083</v>
      </c>
      <c r="BD96" s="136" t="s">
        <v>339</v>
      </c>
      <c r="BE96" s="136">
        <v>10</v>
      </c>
    </row>
    <row r="97" spans="1:57" x14ac:dyDescent="0.3">
      <c r="A97" s="3">
        <v>42684</v>
      </c>
      <c r="B97" s="3">
        <v>0</v>
      </c>
      <c r="C97" s="3">
        <v>2003</v>
      </c>
      <c r="D97" s="41">
        <v>45960.873576388891</v>
      </c>
      <c r="E97" s="3">
        <v>2</v>
      </c>
      <c r="F97" s="110">
        <v>2</v>
      </c>
      <c r="G97" s="3">
        <v>5</v>
      </c>
      <c r="H97" s="3">
        <v>4</v>
      </c>
      <c r="I97" s="3">
        <v>4</v>
      </c>
      <c r="J97" s="3">
        <v>4</v>
      </c>
      <c r="K97" s="3">
        <v>2</v>
      </c>
      <c r="L97" s="3">
        <v>2</v>
      </c>
      <c r="M97" s="3">
        <v>4</v>
      </c>
      <c r="N97" s="3">
        <v>1</v>
      </c>
      <c r="O97" s="3">
        <v>4</v>
      </c>
      <c r="P97" s="3">
        <v>4</v>
      </c>
      <c r="Q97" s="3">
        <v>3</v>
      </c>
      <c r="R97" s="3">
        <v>4</v>
      </c>
      <c r="S97" s="3">
        <v>4</v>
      </c>
      <c r="T97" s="3">
        <v>3</v>
      </c>
      <c r="U97" s="3">
        <v>2</v>
      </c>
      <c r="V97" s="3">
        <v>6</v>
      </c>
      <c r="W97" s="3">
        <v>3</v>
      </c>
      <c r="X97" s="3">
        <v>3</v>
      </c>
      <c r="Y97" s="3">
        <v>3</v>
      </c>
      <c r="Z97" s="3">
        <v>7</v>
      </c>
      <c r="AA97" s="3">
        <v>10</v>
      </c>
      <c r="AB97" s="3">
        <v>4</v>
      </c>
      <c r="AC97" s="3">
        <v>3</v>
      </c>
      <c r="AD97" s="3">
        <v>8</v>
      </c>
      <c r="AE97" s="3">
        <v>5</v>
      </c>
      <c r="AF97" s="3">
        <v>1</v>
      </c>
      <c r="AG97" s="3">
        <v>7</v>
      </c>
      <c r="AH97" s="3">
        <v>9</v>
      </c>
      <c r="AI97" s="3">
        <v>6</v>
      </c>
      <c r="AJ97" s="3">
        <v>2</v>
      </c>
      <c r="AK97" s="3">
        <f>2025-Table10[[#This Row],[rocnik]]</f>
        <v>22</v>
      </c>
      <c r="AL97" s="4">
        <f>SUM(Table10[[#This Row],[p1 re]:[p10]])</f>
        <v>34</v>
      </c>
      <c r="AM97" s="4">
        <f>_xlfn.STDEV.P(Table10[[#This Row],[p1 re]:[p10]])</f>
        <v>1.2</v>
      </c>
      <c r="AN97" s="4">
        <f>STANDARDIZE(Table10[[#This Row],[HS]],$P$5,$Q$5)</f>
        <v>0.87766132618362525</v>
      </c>
      <c r="AO97" s="72">
        <f>ROUND((10*(Table10[[#This Row],[HS]]-$P$5)/$Q$5)+50,0)</f>
        <v>59</v>
      </c>
      <c r="AP97" s="72">
        <f>Table10[[#This Row],[HS]]-$BA$9</f>
        <v>34</v>
      </c>
      <c r="AQ97" s="72">
        <f>Table10[[#This Row],[HS]]+$BA$9</f>
        <v>34</v>
      </c>
      <c r="AR97" s="119">
        <f>PERCENTRANK(Table10[HS],Table10[[#This Row],[HS]])</f>
        <v>0.77600000000000002</v>
      </c>
      <c r="AT97" s="128">
        <f>SUM(Table10[[#This Row],[p1 re]],Table10[[#This Row],[p3 re]],Table10[[#This Row],[p7 re]],Table10[[#This Row],[p9 re]],)</f>
        <v>17</v>
      </c>
      <c r="AU97" s="128">
        <f t="shared" si="15"/>
        <v>1.5888009505333167</v>
      </c>
      <c r="AV97" s="113">
        <f t="shared" si="16"/>
        <v>65.888009505333173</v>
      </c>
      <c r="AW97" s="128">
        <f>SUM(Table10[[#This Row],[p2]],Table10[[#This Row],[p4]],Table10[[#This Row],[p6]],Table10[[#This Row],[p8]],Table10[[#This Row],[p10]])</f>
        <v>15</v>
      </c>
      <c r="AX97" s="113">
        <f t="shared" si="17"/>
        <v>-0.10290439505630369</v>
      </c>
      <c r="AY97" s="113">
        <f t="shared" si="18"/>
        <v>48.970956049436964</v>
      </c>
      <c r="BA97" s="128">
        <v>46</v>
      </c>
      <c r="BB97" s="113">
        <f>(BA97-$BA$8)/$BA$11</f>
        <v>2.7385379019671694</v>
      </c>
      <c r="BC97" s="113">
        <f t="shared" si="12"/>
        <v>77.385379019671689</v>
      </c>
      <c r="BD97" s="136" t="s">
        <v>339</v>
      </c>
      <c r="BE97" s="136">
        <v>10</v>
      </c>
    </row>
    <row r="98" spans="1:57" x14ac:dyDescent="0.3">
      <c r="A98" s="4">
        <v>42699</v>
      </c>
      <c r="B98" s="4">
        <v>1</v>
      </c>
      <c r="C98" s="4">
        <v>1998</v>
      </c>
      <c r="D98" s="42">
        <v>45960.905601851853</v>
      </c>
      <c r="E98" s="4" t="s">
        <v>28</v>
      </c>
      <c r="F98" s="110"/>
      <c r="G98" s="4">
        <v>4</v>
      </c>
      <c r="H98" s="4">
        <v>4</v>
      </c>
      <c r="I98" s="4">
        <v>3</v>
      </c>
      <c r="J98" s="4">
        <v>5</v>
      </c>
      <c r="K98" s="4">
        <v>1</v>
      </c>
      <c r="L98" s="4">
        <v>4</v>
      </c>
      <c r="M98" s="4">
        <v>2</v>
      </c>
      <c r="N98" s="4">
        <v>4</v>
      </c>
      <c r="O98" s="4">
        <v>3</v>
      </c>
      <c r="P98" s="4">
        <v>3</v>
      </c>
      <c r="Q98" s="4">
        <v>6</v>
      </c>
      <c r="R98" s="4">
        <v>6</v>
      </c>
      <c r="S98" s="4">
        <v>10</v>
      </c>
      <c r="T98" s="4">
        <v>5</v>
      </c>
      <c r="U98" s="4">
        <v>7</v>
      </c>
      <c r="V98" s="4">
        <v>6</v>
      </c>
      <c r="W98" s="4">
        <v>4</v>
      </c>
      <c r="X98" s="4">
        <v>7</v>
      </c>
      <c r="Y98" s="4">
        <v>7</v>
      </c>
      <c r="Z98" s="4">
        <v>7</v>
      </c>
      <c r="AA98" s="4">
        <v>7</v>
      </c>
      <c r="AB98" s="4">
        <v>6</v>
      </c>
      <c r="AC98" s="4">
        <v>1</v>
      </c>
      <c r="AD98" s="4">
        <v>8</v>
      </c>
      <c r="AE98" s="4">
        <v>9</v>
      </c>
      <c r="AF98" s="4">
        <v>5</v>
      </c>
      <c r="AG98" s="4">
        <v>4</v>
      </c>
      <c r="AH98" s="4">
        <v>3</v>
      </c>
      <c r="AI98" s="4">
        <v>2</v>
      </c>
      <c r="AJ98" s="4">
        <v>10</v>
      </c>
      <c r="AK98" s="4">
        <f>2025-Table10[[#This Row],[rocnik]]</f>
        <v>27</v>
      </c>
      <c r="AL98" s="4">
        <f>SUM(Table10[[#This Row],[p1 re]:[p10]])</f>
        <v>33</v>
      </c>
      <c r="AM98" s="4">
        <f>_xlfn.STDEV.P(Table10[[#This Row],[p1 re]:[p10]])</f>
        <v>1.1000000000000001</v>
      </c>
      <c r="AN98" s="4">
        <f>STANDARDIZE(Table10[[#This Row],[HS]],$P$5,$Q$5)</f>
        <v>0.72258827820166327</v>
      </c>
      <c r="AO98" s="72">
        <f>ROUND((10*(Table10[[#This Row],[HS]]-$P$5)/$Q$5)+50,0)</f>
        <v>57</v>
      </c>
      <c r="AP98" s="72">
        <f>Table10[[#This Row],[HS]]-$BA$9</f>
        <v>33</v>
      </c>
      <c r="AQ98" s="72">
        <f>Table10[[#This Row],[HS]]+$BA$9</f>
        <v>33</v>
      </c>
      <c r="AR98" s="119">
        <f>PERCENTRANK(Table10[HS],Table10[[#This Row],[HS]])</f>
        <v>0.72899999999999998</v>
      </c>
      <c r="AT98" s="128">
        <f>SUM(Table10[[#This Row],[p1 re]],Table10[[#This Row],[p3 re]],Table10[[#This Row],[p7 re]],Table10[[#This Row],[p9 re]],)</f>
        <v>12</v>
      </c>
      <c r="AU98" s="128">
        <f t="shared" si="15"/>
        <v>0.25357981272636276</v>
      </c>
      <c r="AV98" s="113">
        <f t="shared" si="16"/>
        <v>52.535798127263625</v>
      </c>
      <c r="AW98" s="128">
        <f>SUM(Table10[[#This Row],[p2]],Table10[[#This Row],[p4]],Table10[[#This Row],[p6]],Table10[[#This Row],[p8]],Table10[[#This Row],[p10]])</f>
        <v>20</v>
      </c>
      <c r="AX98" s="113">
        <f t="shared" si="17"/>
        <v>0.96193238856979524</v>
      </c>
      <c r="AY98" s="113">
        <f t="shared" si="18"/>
        <v>59.619323885697952</v>
      </c>
      <c r="BA98" s="128">
        <v>47</v>
      </c>
      <c r="BB98" s="113">
        <f>(BA98-$BA$8)/$BA$11</f>
        <v>2.8936109499491316</v>
      </c>
      <c r="BC98" s="113">
        <f t="shared" si="12"/>
        <v>78.936109499491323</v>
      </c>
      <c r="BD98" s="136" t="s">
        <v>339</v>
      </c>
      <c r="BE98" s="136">
        <v>10</v>
      </c>
    </row>
    <row r="99" spans="1:57" x14ac:dyDescent="0.3">
      <c r="A99" s="3">
        <v>42713</v>
      </c>
      <c r="B99" s="3">
        <v>0</v>
      </c>
      <c r="C99" s="3">
        <v>2003</v>
      </c>
      <c r="D99" s="41">
        <v>45960.935300925928</v>
      </c>
      <c r="E99" s="3">
        <v>2</v>
      </c>
      <c r="F99" s="110">
        <v>2</v>
      </c>
      <c r="G99" s="3">
        <v>3</v>
      </c>
      <c r="H99" s="3">
        <v>2</v>
      </c>
      <c r="I99" s="3">
        <v>3</v>
      </c>
      <c r="J99" s="3">
        <v>4</v>
      </c>
      <c r="K99" s="3">
        <v>1</v>
      </c>
      <c r="L99" s="3">
        <v>2</v>
      </c>
      <c r="M99" s="3">
        <v>3</v>
      </c>
      <c r="N99" s="3">
        <v>2</v>
      </c>
      <c r="O99" s="3">
        <v>3</v>
      </c>
      <c r="P99" s="3">
        <v>1</v>
      </c>
      <c r="Q99" s="3">
        <v>3</v>
      </c>
      <c r="R99" s="3">
        <v>5</v>
      </c>
      <c r="S99" s="3">
        <v>5</v>
      </c>
      <c r="T99" s="3">
        <v>2</v>
      </c>
      <c r="U99" s="3">
        <v>2</v>
      </c>
      <c r="V99" s="3">
        <v>6</v>
      </c>
      <c r="W99" s="3">
        <v>7</v>
      </c>
      <c r="X99" s="3">
        <v>3</v>
      </c>
      <c r="Y99" s="3">
        <v>5</v>
      </c>
      <c r="Z99" s="3">
        <v>4</v>
      </c>
      <c r="AA99" s="3">
        <v>4</v>
      </c>
      <c r="AB99" s="3">
        <v>7</v>
      </c>
      <c r="AC99" s="3">
        <v>2</v>
      </c>
      <c r="AD99" s="3">
        <v>5</v>
      </c>
      <c r="AE99" s="3">
        <v>10</v>
      </c>
      <c r="AF99" s="3">
        <v>1</v>
      </c>
      <c r="AG99" s="3">
        <v>3</v>
      </c>
      <c r="AH99" s="3">
        <v>6</v>
      </c>
      <c r="AI99" s="3">
        <v>9</v>
      </c>
      <c r="AJ99" s="3">
        <v>8</v>
      </c>
      <c r="AK99" s="3">
        <f>2025-Table10[[#This Row],[rocnik]]</f>
        <v>22</v>
      </c>
      <c r="AL99" s="4">
        <f>SUM(Table10[[#This Row],[p1 re]:[p10]])</f>
        <v>24</v>
      </c>
      <c r="AM99" s="4">
        <f>_xlfn.STDEV.P(Table10[[#This Row],[p1 re]:[p10]])</f>
        <v>0.91651513899116799</v>
      </c>
      <c r="AN99" s="4">
        <f>STANDARDIZE(Table10[[#This Row],[HS]],$P$5,$Q$5)</f>
        <v>-0.67306915363599495</v>
      </c>
      <c r="AO99" s="72">
        <f>ROUND((10*(Table10[[#This Row],[HS]]-$P$5)/$Q$5)+50,0)</f>
        <v>43</v>
      </c>
      <c r="AP99" s="72">
        <f>Table10[[#This Row],[HS]]-$BA$9</f>
        <v>24</v>
      </c>
      <c r="AQ99" s="72">
        <f>Table10[[#This Row],[HS]]+$BA$9</f>
        <v>24</v>
      </c>
      <c r="AR99" s="119">
        <f>PERCENTRANK(Table10[HS],Table10[[#This Row],[HS]])</f>
        <v>0.24399999999999999</v>
      </c>
      <c r="AT99" s="128">
        <f>SUM(Table10[[#This Row],[p1 re]],Table10[[#This Row],[p3 re]],Table10[[#This Row],[p7 re]],Table10[[#This Row],[p9 re]],)</f>
        <v>12</v>
      </c>
      <c r="AU99" s="128">
        <f t="shared" si="15"/>
        <v>0.25357981272636276</v>
      </c>
      <c r="AV99" s="113">
        <f t="shared" si="16"/>
        <v>52.535798127263625</v>
      </c>
      <c r="AW99" s="128">
        <f>SUM(Table10[[#This Row],[p2]],Table10[[#This Row],[p4]],Table10[[#This Row],[p6]],Table10[[#This Row],[p8]],Table10[[#This Row],[p10]])</f>
        <v>11</v>
      </c>
      <c r="AX99" s="113">
        <f t="shared" si="17"/>
        <v>-0.95477382195718286</v>
      </c>
      <c r="AY99" s="113">
        <f t="shared" si="18"/>
        <v>40.452261780428174</v>
      </c>
      <c r="BA99" s="128">
        <v>48</v>
      </c>
      <c r="BB99" s="113">
        <f>(BA99-$BA$8)/$BA$11</f>
        <v>3.0486839979310938</v>
      </c>
      <c r="BC99" s="113">
        <f t="shared" si="12"/>
        <v>80.486839979310929</v>
      </c>
      <c r="BD99" s="136" t="s">
        <v>339</v>
      </c>
      <c r="BE99" s="136">
        <v>10</v>
      </c>
    </row>
    <row r="100" spans="1:57" x14ac:dyDescent="0.3">
      <c r="A100" s="4">
        <v>42739</v>
      </c>
      <c r="B100" s="4">
        <v>0</v>
      </c>
      <c r="C100" s="4">
        <v>1963</v>
      </c>
      <c r="D100" s="42">
        <v>45961.321458333332</v>
      </c>
      <c r="E100" s="4" t="s">
        <v>105</v>
      </c>
      <c r="F100" s="110">
        <v>1</v>
      </c>
      <c r="G100" s="4">
        <v>1</v>
      </c>
      <c r="H100" s="4">
        <v>1</v>
      </c>
      <c r="I100" s="4">
        <v>4</v>
      </c>
      <c r="J100" s="4">
        <v>2</v>
      </c>
      <c r="K100" s="4">
        <v>1</v>
      </c>
      <c r="L100" s="4">
        <v>1</v>
      </c>
      <c r="M100" s="4">
        <v>4</v>
      </c>
      <c r="N100" s="4">
        <v>1</v>
      </c>
      <c r="O100" s="4">
        <v>4</v>
      </c>
      <c r="P100" s="4">
        <v>1</v>
      </c>
      <c r="Q100" s="4">
        <v>5</v>
      </c>
      <c r="R100" s="4">
        <v>4</v>
      </c>
      <c r="S100" s="4">
        <v>6</v>
      </c>
      <c r="T100" s="4">
        <v>4</v>
      </c>
      <c r="U100" s="4">
        <v>4</v>
      </c>
      <c r="V100" s="4">
        <v>4</v>
      </c>
      <c r="W100" s="4">
        <v>7</v>
      </c>
      <c r="X100" s="4">
        <v>6</v>
      </c>
      <c r="Y100" s="4">
        <v>10</v>
      </c>
      <c r="Z100" s="4">
        <v>4</v>
      </c>
      <c r="AA100" s="4">
        <v>1</v>
      </c>
      <c r="AB100" s="4">
        <v>4</v>
      </c>
      <c r="AC100" s="4">
        <v>7</v>
      </c>
      <c r="AD100" s="4">
        <v>10</v>
      </c>
      <c r="AE100" s="4">
        <v>6</v>
      </c>
      <c r="AF100" s="4">
        <v>3</v>
      </c>
      <c r="AG100" s="4">
        <v>5</v>
      </c>
      <c r="AH100" s="4">
        <v>2</v>
      </c>
      <c r="AI100" s="4">
        <v>9</v>
      </c>
      <c r="AJ100" s="4">
        <v>8</v>
      </c>
      <c r="AK100" s="4">
        <f>2025-Table10[[#This Row],[rocnik]]</f>
        <v>62</v>
      </c>
      <c r="AL100" s="4">
        <f>SUM(Table10[[#This Row],[p1 re]:[p10]])</f>
        <v>20</v>
      </c>
      <c r="AM100" s="4">
        <f>_xlfn.STDEV.P(Table10[[#This Row],[p1 re]:[p10]])</f>
        <v>1.3416407864998738</v>
      </c>
      <c r="AN100" s="4">
        <f>STANDARDIZE(Table10[[#This Row],[HS]],$P$5,$Q$5)</f>
        <v>-1.2933613455638431</v>
      </c>
      <c r="AO100" s="72">
        <f>ROUND((10*(Table10[[#This Row],[HS]]-$P$5)/$Q$5)+50,0)</f>
        <v>37</v>
      </c>
      <c r="AP100" s="72">
        <f>Table10[[#This Row],[HS]]-$BA$9</f>
        <v>20</v>
      </c>
      <c r="AQ100" s="72">
        <f>Table10[[#This Row],[HS]]+$BA$9</f>
        <v>20</v>
      </c>
      <c r="AR100" s="119">
        <f>PERCENTRANK(Table10[HS],Table10[[#This Row],[HS]])</f>
        <v>0.08</v>
      </c>
      <c r="AT100" s="128">
        <f>SUM(Table10[[#This Row],[p1 re]],Table10[[#This Row],[p3 re]],Table10[[#This Row],[p7 re]],Table10[[#This Row],[p9 re]],)</f>
        <v>13</v>
      </c>
      <c r="AU100" s="128">
        <f t="shared" si="15"/>
        <v>0.52062404028775355</v>
      </c>
      <c r="AV100" s="113">
        <f t="shared" si="16"/>
        <v>55.206240402877533</v>
      </c>
      <c r="AW100" s="128">
        <f>SUM(Table10[[#This Row],[p2]],Table10[[#This Row],[p4]],Table10[[#This Row],[p6]],Table10[[#This Row],[p8]],Table10[[#This Row],[p10]])</f>
        <v>6</v>
      </c>
      <c r="AX100" s="113">
        <f t="shared" si="17"/>
        <v>-2.0196106055832819</v>
      </c>
      <c r="AY100" s="113">
        <f t="shared" si="18"/>
        <v>29.803893944167182</v>
      </c>
      <c r="BA100" s="128">
        <v>49</v>
      </c>
      <c r="BB100" s="113">
        <f>(BA100-$BA$8)/$BA$11</f>
        <v>3.2037570459130555</v>
      </c>
      <c r="BC100" s="113">
        <f t="shared" si="12"/>
        <v>82.037570459130563</v>
      </c>
      <c r="BD100" s="136" t="s">
        <v>339</v>
      </c>
      <c r="BE100" s="136">
        <v>10</v>
      </c>
    </row>
    <row r="101" spans="1:57" x14ac:dyDescent="0.3">
      <c r="A101" s="3">
        <v>42744</v>
      </c>
      <c r="B101" s="3">
        <v>0</v>
      </c>
      <c r="C101" s="3">
        <v>1991</v>
      </c>
      <c r="D101" s="41">
        <v>45961.33253472222</v>
      </c>
      <c r="E101" s="3">
        <v>1</v>
      </c>
      <c r="F101" s="110">
        <v>1</v>
      </c>
      <c r="G101" s="3">
        <v>4</v>
      </c>
      <c r="H101" s="3">
        <v>4</v>
      </c>
      <c r="I101" s="3">
        <v>4</v>
      </c>
      <c r="J101" s="3">
        <v>4</v>
      </c>
      <c r="K101" s="3">
        <v>3</v>
      </c>
      <c r="L101" s="3">
        <v>1</v>
      </c>
      <c r="M101" s="3">
        <v>2</v>
      </c>
      <c r="N101" s="3">
        <v>3</v>
      </c>
      <c r="O101" s="3">
        <v>2</v>
      </c>
      <c r="P101" s="3">
        <v>1</v>
      </c>
      <c r="Q101" s="3">
        <v>3</v>
      </c>
      <c r="R101" s="3">
        <v>5</v>
      </c>
      <c r="S101" s="3">
        <v>4</v>
      </c>
      <c r="T101" s="3">
        <v>5</v>
      </c>
      <c r="U101" s="3">
        <v>5</v>
      </c>
      <c r="V101" s="3">
        <v>5</v>
      </c>
      <c r="W101" s="3">
        <v>5</v>
      </c>
      <c r="X101" s="3">
        <v>7</v>
      </c>
      <c r="Y101" s="3">
        <v>11</v>
      </c>
      <c r="Z101" s="3">
        <v>6</v>
      </c>
      <c r="AA101" s="3">
        <v>7</v>
      </c>
      <c r="AB101" s="3">
        <v>1</v>
      </c>
      <c r="AC101" s="3">
        <v>6</v>
      </c>
      <c r="AD101" s="3">
        <v>2</v>
      </c>
      <c r="AE101" s="3">
        <v>10</v>
      </c>
      <c r="AF101" s="3">
        <v>3</v>
      </c>
      <c r="AG101" s="3">
        <v>5</v>
      </c>
      <c r="AH101" s="3">
        <v>9</v>
      </c>
      <c r="AI101" s="3">
        <v>4</v>
      </c>
      <c r="AJ101" s="3">
        <v>8</v>
      </c>
      <c r="AK101" s="3">
        <f>2025-Table10[[#This Row],[rocnik]]</f>
        <v>34</v>
      </c>
      <c r="AL101" s="4">
        <f>SUM(Table10[[#This Row],[p1 re]:[p10]])</f>
        <v>28</v>
      </c>
      <c r="AM101" s="4">
        <f>_xlfn.STDEV.P(Table10[[#This Row],[p1 re]:[p10]])</f>
        <v>1.1661903789690602</v>
      </c>
      <c r="AN101" s="4">
        <f>STANDARDIZE(Table10[[#This Row],[HS]],$P$5,$Q$5)</f>
        <v>-5.2776961708146823E-2</v>
      </c>
      <c r="AO101" s="72">
        <f>ROUND((10*(Table10[[#This Row],[HS]]-$P$5)/$Q$5)+50,0)</f>
        <v>49</v>
      </c>
      <c r="AP101" s="72">
        <f>Table10[[#This Row],[HS]]-$BA$9</f>
        <v>28</v>
      </c>
      <c r="AQ101" s="72">
        <f>Table10[[#This Row],[HS]]+$BA$9</f>
        <v>28</v>
      </c>
      <c r="AR101" s="119">
        <f>PERCENTRANK(Table10[HS],Table10[[#This Row],[HS]])</f>
        <v>0.41299999999999998</v>
      </c>
      <c r="AT101" s="128">
        <f>SUM(Table10[[#This Row],[p1 re]],Table10[[#This Row],[p3 re]],Table10[[#This Row],[p7 re]],Table10[[#This Row],[p9 re]],)</f>
        <v>12</v>
      </c>
      <c r="AU101" s="128">
        <f t="shared" si="15"/>
        <v>0.25357981272636276</v>
      </c>
      <c r="AV101" s="113">
        <f t="shared" si="16"/>
        <v>52.535798127263625</v>
      </c>
      <c r="AW101" s="128">
        <f>SUM(Table10[[#This Row],[p2]],Table10[[#This Row],[p4]],Table10[[#This Row],[p6]],Table10[[#This Row],[p8]],Table10[[#This Row],[p10]])</f>
        <v>13</v>
      </c>
      <c r="AX101" s="113">
        <f t="shared" si="17"/>
        <v>-0.52883910850674332</v>
      </c>
      <c r="AY101" s="113">
        <f t="shared" si="18"/>
        <v>44.711608914932569</v>
      </c>
      <c r="BA101" s="128">
        <v>50</v>
      </c>
      <c r="BB101" s="113">
        <f>(BA101-$BA$8)/$BA$11</f>
        <v>3.3588300938950177</v>
      </c>
      <c r="BC101" s="113">
        <f t="shared" si="12"/>
        <v>83.588300938950169</v>
      </c>
      <c r="BD101" s="136" t="s">
        <v>339</v>
      </c>
      <c r="BE101" s="136">
        <v>10</v>
      </c>
    </row>
    <row r="102" spans="1:57" x14ac:dyDescent="0.3">
      <c r="A102" s="4">
        <v>42785</v>
      </c>
      <c r="B102" s="4">
        <v>1</v>
      </c>
      <c r="C102" s="4">
        <v>1963</v>
      </c>
      <c r="D102" s="42">
        <v>45961.450636574074</v>
      </c>
      <c r="E102" s="4">
        <v>1</v>
      </c>
      <c r="F102" s="110">
        <v>1</v>
      </c>
      <c r="G102" s="4">
        <v>2</v>
      </c>
      <c r="H102" s="4">
        <v>2</v>
      </c>
      <c r="I102" s="4">
        <v>4</v>
      </c>
      <c r="J102" s="4">
        <v>2</v>
      </c>
      <c r="K102" s="4">
        <v>2</v>
      </c>
      <c r="L102" s="4">
        <v>2</v>
      </c>
      <c r="M102" s="4">
        <v>2</v>
      </c>
      <c r="N102" s="4">
        <v>3</v>
      </c>
      <c r="O102" s="4">
        <v>2</v>
      </c>
      <c r="P102" s="4">
        <v>2</v>
      </c>
      <c r="Q102" s="4">
        <v>8</v>
      </c>
      <c r="R102" s="4">
        <v>5</v>
      </c>
      <c r="S102" s="4">
        <v>6</v>
      </c>
      <c r="T102" s="4">
        <v>5</v>
      </c>
      <c r="U102" s="4">
        <v>3</v>
      </c>
      <c r="V102" s="4">
        <v>5</v>
      </c>
      <c r="W102" s="4">
        <v>4</v>
      </c>
      <c r="X102" s="4">
        <v>5</v>
      </c>
      <c r="Y102" s="4">
        <v>4</v>
      </c>
      <c r="Z102" s="4">
        <v>13</v>
      </c>
      <c r="AA102" s="4">
        <v>2</v>
      </c>
      <c r="AB102" s="4">
        <v>4</v>
      </c>
      <c r="AC102" s="4">
        <v>10</v>
      </c>
      <c r="AD102" s="4">
        <v>7</v>
      </c>
      <c r="AE102" s="4">
        <v>5</v>
      </c>
      <c r="AF102" s="4">
        <v>6</v>
      </c>
      <c r="AG102" s="4">
        <v>3</v>
      </c>
      <c r="AH102" s="4">
        <v>8</v>
      </c>
      <c r="AI102" s="4">
        <v>9</v>
      </c>
      <c r="AJ102" s="4">
        <v>1</v>
      </c>
      <c r="AK102" s="4">
        <f>2025-Table10[[#This Row],[rocnik]]</f>
        <v>62</v>
      </c>
      <c r="AL102" s="4">
        <f>SUM(Table10[[#This Row],[p1 re]:[p10]])</f>
        <v>23</v>
      </c>
      <c r="AM102" s="4">
        <f>_xlfn.STDEV.P(Table10[[#This Row],[p1 re]:[p10]])</f>
        <v>0.6403124237432849</v>
      </c>
      <c r="AN102" s="4">
        <f>STANDARDIZE(Table10[[#This Row],[HS]],$P$5,$Q$5)</f>
        <v>-0.82814220161795693</v>
      </c>
      <c r="AO102" s="72">
        <f>ROUND((10*(Table10[[#This Row],[HS]]-$P$5)/$Q$5)+50,0)</f>
        <v>42</v>
      </c>
      <c r="AP102" s="72">
        <f>Table10[[#This Row],[HS]]-$BA$9</f>
        <v>23</v>
      </c>
      <c r="AQ102" s="72">
        <f>Table10[[#This Row],[HS]]+$BA$9</f>
        <v>23</v>
      </c>
      <c r="AR102" s="119">
        <f>PERCENTRANK(Table10[HS],Table10[[#This Row],[HS]])</f>
        <v>0.19800000000000001</v>
      </c>
      <c r="AT102" s="128">
        <f>SUM(Table10[[#This Row],[p1 re]],Table10[[#This Row],[p3 re]],Table10[[#This Row],[p7 re]],Table10[[#This Row],[p9 re]],)</f>
        <v>10</v>
      </c>
      <c r="AU102" s="128">
        <f t="shared" si="15"/>
        <v>-0.28050864239641887</v>
      </c>
      <c r="AV102" s="113">
        <f t="shared" si="16"/>
        <v>47.194913576035809</v>
      </c>
      <c r="AW102" s="128">
        <f>SUM(Table10[[#This Row],[p2]],Table10[[#This Row],[p4]],Table10[[#This Row],[p6]],Table10[[#This Row],[p8]],Table10[[#This Row],[p10]])</f>
        <v>11</v>
      </c>
      <c r="AX102" s="113">
        <f t="shared" si="17"/>
        <v>-0.95477382195718286</v>
      </c>
      <c r="AY102" s="113">
        <f t="shared" si="18"/>
        <v>40.452261780428174</v>
      </c>
    </row>
    <row r="103" spans="1:57" x14ac:dyDescent="0.3">
      <c r="A103" s="3">
        <v>42787</v>
      </c>
      <c r="B103" s="3">
        <v>0</v>
      </c>
      <c r="C103" s="3">
        <v>2006</v>
      </c>
      <c r="D103" s="41">
        <v>45961.428773148145</v>
      </c>
      <c r="E103" s="3">
        <v>4</v>
      </c>
      <c r="F103" s="110">
        <v>4</v>
      </c>
      <c r="G103" s="3">
        <v>2</v>
      </c>
      <c r="H103" s="3">
        <v>2</v>
      </c>
      <c r="I103" s="3">
        <v>1</v>
      </c>
      <c r="J103" s="3">
        <v>4</v>
      </c>
      <c r="K103" s="3">
        <v>1</v>
      </c>
      <c r="L103" s="3">
        <v>2</v>
      </c>
      <c r="M103" s="3">
        <v>2</v>
      </c>
      <c r="N103" s="3">
        <v>2</v>
      </c>
      <c r="O103" s="3">
        <v>1</v>
      </c>
      <c r="P103" s="3">
        <v>4</v>
      </c>
      <c r="Q103" s="3">
        <v>11</v>
      </c>
      <c r="R103" s="3">
        <v>16</v>
      </c>
      <c r="S103" s="3">
        <v>8</v>
      </c>
      <c r="T103" s="3">
        <v>6</v>
      </c>
      <c r="U103" s="3">
        <v>7</v>
      </c>
      <c r="V103" s="3">
        <v>20</v>
      </c>
      <c r="W103" s="3">
        <v>12</v>
      </c>
      <c r="X103" s="3">
        <v>16</v>
      </c>
      <c r="Y103" s="3">
        <v>12</v>
      </c>
      <c r="Z103" s="3">
        <v>10</v>
      </c>
      <c r="AA103" s="3">
        <v>6</v>
      </c>
      <c r="AB103" s="3">
        <v>4</v>
      </c>
      <c r="AC103" s="3">
        <v>9</v>
      </c>
      <c r="AD103" s="3">
        <v>3</v>
      </c>
      <c r="AE103" s="3">
        <v>5</v>
      </c>
      <c r="AF103" s="3">
        <v>1</v>
      </c>
      <c r="AG103" s="3">
        <v>8</v>
      </c>
      <c r="AH103" s="3">
        <v>10</v>
      </c>
      <c r="AI103" s="3">
        <v>2</v>
      </c>
      <c r="AJ103" s="3">
        <v>7</v>
      </c>
      <c r="AK103" s="3">
        <f>2025-Table10[[#This Row],[rocnik]]</f>
        <v>19</v>
      </c>
      <c r="AL103" s="4">
        <f>SUM(Table10[[#This Row],[p1 re]:[p10]])</f>
        <v>21</v>
      </c>
      <c r="AM103" s="4">
        <f>_xlfn.STDEV.P(Table10[[#This Row],[p1 re]:[p10]])</f>
        <v>1.0440306508910551</v>
      </c>
      <c r="AN103" s="4">
        <f>STANDARDIZE(Table10[[#This Row],[HS]],$P$5,$Q$5)</f>
        <v>-1.1382882975818809</v>
      </c>
      <c r="AO103" s="72">
        <f>ROUND((10*(Table10[[#This Row],[HS]]-$P$5)/$Q$5)+50,0)</f>
        <v>39</v>
      </c>
      <c r="AP103" s="72">
        <f>Table10[[#This Row],[HS]]-$BA$9</f>
        <v>21</v>
      </c>
      <c r="AQ103" s="72">
        <f>Table10[[#This Row],[HS]]+$BA$9</f>
        <v>21</v>
      </c>
      <c r="AR103" s="119">
        <f>PERCENTRANK(Table10[HS],Table10[[#This Row],[HS]])</f>
        <v>0.13</v>
      </c>
      <c r="AT103" s="128">
        <f>SUM(Table10[[#This Row],[p1 re]],Table10[[#This Row],[p3 re]],Table10[[#This Row],[p7 re]],Table10[[#This Row],[p9 re]],)</f>
        <v>6</v>
      </c>
      <c r="AU103" s="128">
        <f t="shared" si="15"/>
        <v>-1.3486855526419821</v>
      </c>
      <c r="AV103" s="113">
        <f t="shared" si="16"/>
        <v>36.513144473580184</v>
      </c>
      <c r="AW103" s="128">
        <f>SUM(Table10[[#This Row],[p2]],Table10[[#This Row],[p4]],Table10[[#This Row],[p6]],Table10[[#This Row],[p8]],Table10[[#This Row],[p10]])</f>
        <v>14</v>
      </c>
      <c r="AX103" s="113">
        <f t="shared" si="17"/>
        <v>-0.31587175178152349</v>
      </c>
      <c r="AY103" s="113">
        <f t="shared" si="18"/>
        <v>46.841282482184766</v>
      </c>
    </row>
    <row r="104" spans="1:57" x14ac:dyDescent="0.3">
      <c r="A104" s="4">
        <v>42793</v>
      </c>
      <c r="B104" s="4">
        <v>1</v>
      </c>
      <c r="C104" s="4">
        <v>2006</v>
      </c>
      <c r="D104" s="42">
        <v>45961.510324074072</v>
      </c>
      <c r="E104" s="4" t="s">
        <v>49</v>
      </c>
      <c r="F104" s="110">
        <v>1.5</v>
      </c>
      <c r="G104" s="4">
        <v>5</v>
      </c>
      <c r="H104" s="4">
        <v>1</v>
      </c>
      <c r="I104" s="4">
        <v>5</v>
      </c>
      <c r="J104" s="4">
        <v>2</v>
      </c>
      <c r="K104" s="4">
        <v>1</v>
      </c>
      <c r="L104" s="4">
        <v>1</v>
      </c>
      <c r="M104" s="4">
        <v>2</v>
      </c>
      <c r="N104" s="4">
        <v>2</v>
      </c>
      <c r="O104" s="4">
        <v>2</v>
      </c>
      <c r="P104" s="4">
        <v>4</v>
      </c>
      <c r="Q104" s="4">
        <v>2</v>
      </c>
      <c r="R104" s="4">
        <v>6</v>
      </c>
      <c r="S104" s="4">
        <v>6</v>
      </c>
      <c r="T104" s="4">
        <v>3</v>
      </c>
      <c r="U104" s="4">
        <v>6</v>
      </c>
      <c r="V104" s="4">
        <v>4</v>
      </c>
      <c r="W104" s="4">
        <v>3</v>
      </c>
      <c r="X104" s="4">
        <v>7</v>
      </c>
      <c r="Y104" s="4">
        <v>7</v>
      </c>
      <c r="Z104" s="4">
        <v>14</v>
      </c>
      <c r="AA104" s="4">
        <v>7</v>
      </c>
      <c r="AB104" s="4">
        <v>5</v>
      </c>
      <c r="AC104" s="4">
        <v>3</v>
      </c>
      <c r="AD104" s="4">
        <v>6</v>
      </c>
      <c r="AE104" s="4">
        <v>8</v>
      </c>
      <c r="AF104" s="4">
        <v>1</v>
      </c>
      <c r="AG104" s="4">
        <v>10</v>
      </c>
      <c r="AH104" s="4">
        <v>4</v>
      </c>
      <c r="AI104" s="4">
        <v>2</v>
      </c>
      <c r="AJ104" s="4">
        <v>9</v>
      </c>
      <c r="AK104" s="4">
        <f>2025-Table10[[#This Row],[rocnik]]</f>
        <v>19</v>
      </c>
      <c r="AL104" s="4">
        <f>SUM(Table10[[#This Row],[p1 re]:[p10]])</f>
        <v>25</v>
      </c>
      <c r="AM104" s="4">
        <f>_xlfn.STDEV.P(Table10[[#This Row],[p1 re]:[p10]])</f>
        <v>1.5</v>
      </c>
      <c r="AN104" s="4">
        <f>STANDARDIZE(Table10[[#This Row],[HS]],$P$5,$Q$5)</f>
        <v>-0.51799610565403287</v>
      </c>
      <c r="AO104" s="72">
        <f>ROUND((10*(Table10[[#This Row],[HS]]-$P$5)/$Q$5)+50,0)</f>
        <v>45</v>
      </c>
      <c r="AP104" s="72">
        <f>Table10[[#This Row],[HS]]-$BA$9</f>
        <v>25</v>
      </c>
      <c r="AQ104" s="72">
        <f>Table10[[#This Row],[HS]]+$BA$9</f>
        <v>25</v>
      </c>
      <c r="AR104" s="119">
        <f>PERCENTRANK(Table10[HS],Table10[[#This Row],[HS]])</f>
        <v>0.312</v>
      </c>
      <c r="AT104" s="128">
        <f>SUM(Table10[[#This Row],[p1 re]],Table10[[#This Row],[p3 re]],Table10[[#This Row],[p7 re]],Table10[[#This Row],[p9 re]],)</f>
        <v>14</v>
      </c>
      <c r="AU104" s="128">
        <f t="shared" si="15"/>
        <v>0.78766826784914434</v>
      </c>
      <c r="AV104" s="113">
        <f t="shared" si="16"/>
        <v>57.876682678491441</v>
      </c>
      <c r="AW104" s="128">
        <f>SUM(Table10[[#This Row],[p2]],Table10[[#This Row],[p4]],Table10[[#This Row],[p6]],Table10[[#This Row],[p8]],Table10[[#This Row],[p10]])</f>
        <v>10</v>
      </c>
      <c r="AX104" s="113">
        <f t="shared" si="17"/>
        <v>-1.1677411786824026</v>
      </c>
      <c r="AY104" s="113">
        <f t="shared" si="18"/>
        <v>38.322588213175976</v>
      </c>
    </row>
    <row r="105" spans="1:57" x14ac:dyDescent="0.3">
      <c r="A105" s="3">
        <v>42827</v>
      </c>
      <c r="B105" s="3">
        <v>0</v>
      </c>
      <c r="C105" s="3">
        <v>2005</v>
      </c>
      <c r="D105" s="41">
        <v>45961.534085648149</v>
      </c>
      <c r="E105" s="3" t="s">
        <v>28</v>
      </c>
      <c r="F105" s="110"/>
      <c r="G105" s="3">
        <v>4</v>
      </c>
      <c r="H105" s="3">
        <v>5</v>
      </c>
      <c r="I105" s="3">
        <v>4</v>
      </c>
      <c r="J105" s="3">
        <v>5</v>
      </c>
      <c r="K105" s="3">
        <v>4</v>
      </c>
      <c r="L105" s="3">
        <v>3</v>
      </c>
      <c r="M105" s="3">
        <v>2</v>
      </c>
      <c r="N105" s="3">
        <v>4</v>
      </c>
      <c r="O105" s="3">
        <v>2</v>
      </c>
      <c r="P105" s="3">
        <v>4</v>
      </c>
      <c r="Q105" s="3">
        <v>19</v>
      </c>
      <c r="R105" s="3">
        <v>4</v>
      </c>
      <c r="S105" s="3">
        <v>4</v>
      </c>
      <c r="T105" s="3">
        <v>4</v>
      </c>
      <c r="U105" s="3">
        <v>7</v>
      </c>
      <c r="V105" s="3">
        <v>4</v>
      </c>
      <c r="W105" s="3">
        <v>4</v>
      </c>
      <c r="X105" s="3">
        <v>7</v>
      </c>
      <c r="Y105" s="3">
        <v>6</v>
      </c>
      <c r="Z105" s="3">
        <v>7</v>
      </c>
      <c r="AA105" s="3">
        <v>2</v>
      </c>
      <c r="AB105" s="3">
        <v>3</v>
      </c>
      <c r="AC105" s="3">
        <v>4</v>
      </c>
      <c r="AD105" s="3">
        <v>6</v>
      </c>
      <c r="AE105" s="3">
        <v>7</v>
      </c>
      <c r="AF105" s="3">
        <v>8</v>
      </c>
      <c r="AG105" s="3">
        <v>9</v>
      </c>
      <c r="AH105" s="3">
        <v>10</v>
      </c>
      <c r="AI105" s="3">
        <v>1</v>
      </c>
      <c r="AJ105" s="3">
        <v>5</v>
      </c>
      <c r="AK105" s="3">
        <f>2025-Table10[[#This Row],[rocnik]]</f>
        <v>20</v>
      </c>
      <c r="AL105" s="4">
        <f>SUM(Table10[[#This Row],[p1 re]:[p10]])</f>
        <v>37</v>
      </c>
      <c r="AM105" s="4">
        <f>_xlfn.STDEV.P(Table10[[#This Row],[p1 re]:[p10]])</f>
        <v>1.004987562112089</v>
      </c>
      <c r="AN105" s="4">
        <f>STANDARDIZE(Table10[[#This Row],[HS]],$P$5,$Q$5)</f>
        <v>1.3428804701295114</v>
      </c>
      <c r="AO105" s="72">
        <f>ROUND((10*(Table10[[#This Row],[HS]]-$P$5)/$Q$5)+50,0)</f>
        <v>63</v>
      </c>
      <c r="AP105" s="72">
        <f>Table10[[#This Row],[HS]]-$BA$9</f>
        <v>37</v>
      </c>
      <c r="AQ105" s="72">
        <f>Table10[[#This Row],[HS]]+$BA$9</f>
        <v>37</v>
      </c>
      <c r="AR105" s="119">
        <f>PERCENTRANK(Table10[HS],Table10[[#This Row],[HS]])</f>
        <v>0.90200000000000002</v>
      </c>
      <c r="AT105" s="128">
        <f>SUM(Table10[[#This Row],[p1 re]],Table10[[#This Row],[p3 re]],Table10[[#This Row],[p7 re]],Table10[[#This Row],[p9 re]],)</f>
        <v>12</v>
      </c>
      <c r="AU105" s="128">
        <f t="shared" si="15"/>
        <v>0.25357981272636276</v>
      </c>
      <c r="AV105" s="113">
        <f t="shared" si="16"/>
        <v>52.535798127263625</v>
      </c>
      <c r="AW105" s="128">
        <f>SUM(Table10[[#This Row],[p2]],Table10[[#This Row],[p4]],Table10[[#This Row],[p6]],Table10[[#This Row],[p8]],Table10[[#This Row],[p10]])</f>
        <v>21</v>
      </c>
      <c r="AX105" s="113">
        <f t="shared" si="17"/>
        <v>1.174899745295015</v>
      </c>
      <c r="AY105" s="113">
        <f t="shared" si="18"/>
        <v>61.74899745295015</v>
      </c>
    </row>
    <row r="106" spans="1:57" x14ac:dyDescent="0.3">
      <c r="A106" s="4">
        <v>42863</v>
      </c>
      <c r="B106" s="4">
        <v>0</v>
      </c>
      <c r="C106" s="4">
        <v>2003</v>
      </c>
      <c r="D106" s="42">
        <v>45961.581145833334</v>
      </c>
      <c r="E106" s="4" t="s">
        <v>38</v>
      </c>
      <c r="F106" s="110">
        <v>4</v>
      </c>
      <c r="G106" s="4">
        <v>4</v>
      </c>
      <c r="H106" s="4">
        <v>3</v>
      </c>
      <c r="I106" s="4">
        <v>3</v>
      </c>
      <c r="J106" s="4">
        <v>3</v>
      </c>
      <c r="K106" s="4">
        <v>2</v>
      </c>
      <c r="L106" s="4">
        <v>2</v>
      </c>
      <c r="M106" s="4">
        <v>3</v>
      </c>
      <c r="N106" s="4">
        <v>4</v>
      </c>
      <c r="O106" s="4">
        <v>1</v>
      </c>
      <c r="P106" s="4">
        <v>4</v>
      </c>
      <c r="Q106" s="4">
        <v>66</v>
      </c>
      <c r="R106" s="4">
        <v>5</v>
      </c>
      <c r="S106" s="4">
        <v>7</v>
      </c>
      <c r="T106" s="4">
        <v>4</v>
      </c>
      <c r="U106" s="4">
        <v>8</v>
      </c>
      <c r="V106" s="4">
        <v>8</v>
      </c>
      <c r="W106" s="4">
        <v>4</v>
      </c>
      <c r="X106" s="4">
        <v>9</v>
      </c>
      <c r="Y106" s="4">
        <v>6</v>
      </c>
      <c r="Z106" s="4">
        <v>24</v>
      </c>
      <c r="AA106" s="4">
        <v>4</v>
      </c>
      <c r="AB106" s="4">
        <v>6</v>
      </c>
      <c r="AC106" s="4">
        <v>7</v>
      </c>
      <c r="AD106" s="4">
        <v>2</v>
      </c>
      <c r="AE106" s="4">
        <v>8</v>
      </c>
      <c r="AF106" s="4">
        <v>5</v>
      </c>
      <c r="AG106" s="4">
        <v>3</v>
      </c>
      <c r="AH106" s="4">
        <v>1</v>
      </c>
      <c r="AI106" s="4">
        <v>9</v>
      </c>
      <c r="AJ106" s="4">
        <v>10</v>
      </c>
      <c r="AK106" s="4">
        <f>2025-Table10[[#This Row],[rocnik]]</f>
        <v>22</v>
      </c>
      <c r="AL106" s="4">
        <f>SUM(Table10[[#This Row],[p1 re]:[p10]])</f>
        <v>29</v>
      </c>
      <c r="AM106" s="4">
        <f>_xlfn.STDEV.P(Table10[[#This Row],[p1 re]:[p10]])</f>
        <v>0.94339811320566036</v>
      </c>
      <c r="AN106" s="4">
        <f>STANDARDIZE(Table10[[#This Row],[HS]],$P$5,$Q$5)</f>
        <v>0.1022960862738152</v>
      </c>
      <c r="AO106" s="72">
        <f>ROUND((10*(Table10[[#This Row],[HS]]-$P$5)/$Q$5)+50,0)</f>
        <v>51</v>
      </c>
      <c r="AP106" s="72">
        <f>Table10[[#This Row],[HS]]-$BA$9</f>
        <v>29</v>
      </c>
      <c r="AQ106" s="72">
        <f>Table10[[#This Row],[HS]]+$BA$9</f>
        <v>29</v>
      </c>
      <c r="AR106" s="119">
        <f>PERCENTRANK(Table10[HS],Table10[[#This Row],[HS]])</f>
        <v>0.47199999999999998</v>
      </c>
      <c r="AT106" s="128">
        <f>SUM(Table10[[#This Row],[p1 re]],Table10[[#This Row],[p3 re]],Table10[[#This Row],[p7 re]],Table10[[#This Row],[p9 re]],)</f>
        <v>11</v>
      </c>
      <c r="AU106" s="128">
        <f t="shared" si="15"/>
        <v>-1.346441483502806E-2</v>
      </c>
      <c r="AV106" s="113">
        <f t="shared" si="16"/>
        <v>49.865355851649717</v>
      </c>
      <c r="AW106" s="128">
        <f>SUM(Table10[[#This Row],[p2]],Table10[[#This Row],[p4]],Table10[[#This Row],[p6]],Table10[[#This Row],[p8]],Table10[[#This Row],[p10]])</f>
        <v>16</v>
      </c>
      <c r="AX106" s="113">
        <f t="shared" si="17"/>
        <v>0.11006296166891609</v>
      </c>
      <c r="AY106" s="113">
        <f t="shared" si="18"/>
        <v>51.100629616689162</v>
      </c>
    </row>
    <row r="107" spans="1:57" x14ac:dyDescent="0.3">
      <c r="A107" s="3">
        <v>42869</v>
      </c>
      <c r="B107" s="3">
        <v>0</v>
      </c>
      <c r="C107" s="3">
        <v>2003</v>
      </c>
      <c r="D107" s="41">
        <v>45961.575729166667</v>
      </c>
      <c r="E107" s="3" t="s">
        <v>56</v>
      </c>
      <c r="F107" s="110">
        <v>3</v>
      </c>
      <c r="G107" s="3">
        <v>4</v>
      </c>
      <c r="H107" s="3">
        <v>4</v>
      </c>
      <c r="I107" s="3">
        <v>4</v>
      </c>
      <c r="J107" s="3">
        <v>4</v>
      </c>
      <c r="K107" s="3">
        <v>4</v>
      </c>
      <c r="L107" s="3">
        <v>3</v>
      </c>
      <c r="M107" s="3">
        <v>2</v>
      </c>
      <c r="N107" s="3">
        <v>4</v>
      </c>
      <c r="O107" s="3">
        <v>3</v>
      </c>
      <c r="P107" s="3">
        <v>4</v>
      </c>
      <c r="Q107" s="3">
        <v>9</v>
      </c>
      <c r="R107" s="3">
        <v>9</v>
      </c>
      <c r="S107" s="3">
        <v>37</v>
      </c>
      <c r="T107" s="3">
        <v>18</v>
      </c>
      <c r="U107" s="3">
        <v>5</v>
      </c>
      <c r="V107" s="3">
        <v>8</v>
      </c>
      <c r="W107" s="3">
        <v>10</v>
      </c>
      <c r="X107" s="3">
        <v>19</v>
      </c>
      <c r="Y107" s="3">
        <v>8</v>
      </c>
      <c r="Z107" s="3">
        <v>6</v>
      </c>
      <c r="AA107" s="3">
        <v>9</v>
      </c>
      <c r="AB107" s="3">
        <v>4</v>
      </c>
      <c r="AC107" s="3">
        <v>8</v>
      </c>
      <c r="AD107" s="3">
        <v>1</v>
      </c>
      <c r="AE107" s="3">
        <v>6</v>
      </c>
      <c r="AF107" s="3">
        <v>7</v>
      </c>
      <c r="AG107" s="3">
        <v>3</v>
      </c>
      <c r="AH107" s="3">
        <v>2</v>
      </c>
      <c r="AI107" s="3">
        <v>5</v>
      </c>
      <c r="AJ107" s="3">
        <v>10</v>
      </c>
      <c r="AK107" s="3">
        <f>2025-Table10[[#This Row],[rocnik]]</f>
        <v>22</v>
      </c>
      <c r="AL107" s="4">
        <f>SUM(Table10[[#This Row],[p1 re]:[p10]])</f>
        <v>36</v>
      </c>
      <c r="AM107" s="4">
        <f>_xlfn.STDEV.P(Table10[[#This Row],[p1 re]:[p10]])</f>
        <v>0.66332495807107994</v>
      </c>
      <c r="AN107" s="4">
        <f>STANDARDIZE(Table10[[#This Row],[HS]],$P$5,$Q$5)</f>
        <v>1.1878074221475494</v>
      </c>
      <c r="AO107" s="72">
        <f>ROUND((10*(Table10[[#This Row],[HS]]-$P$5)/$Q$5)+50,0)</f>
        <v>62</v>
      </c>
      <c r="AP107" s="72">
        <f>Table10[[#This Row],[HS]]-$BA$9</f>
        <v>36</v>
      </c>
      <c r="AQ107" s="72">
        <f>Table10[[#This Row],[HS]]+$BA$9</f>
        <v>36</v>
      </c>
      <c r="AR107" s="119">
        <f>PERCENTRANK(Table10[HS],Table10[[#This Row],[HS]])</f>
        <v>0.873</v>
      </c>
      <c r="AT107" s="128">
        <f>SUM(Table10[[#This Row],[p1 re]],Table10[[#This Row],[p3 re]],Table10[[#This Row],[p7 re]],Table10[[#This Row],[p9 re]],)</f>
        <v>13</v>
      </c>
      <c r="AU107" s="128">
        <f t="shared" si="15"/>
        <v>0.52062404028775355</v>
      </c>
      <c r="AV107" s="113">
        <f t="shared" si="16"/>
        <v>55.206240402877533</v>
      </c>
      <c r="AW107" s="128">
        <f>SUM(Table10[[#This Row],[p2]],Table10[[#This Row],[p4]],Table10[[#This Row],[p6]],Table10[[#This Row],[p8]],Table10[[#This Row],[p10]])</f>
        <v>19</v>
      </c>
      <c r="AX107" s="113">
        <f t="shared" si="17"/>
        <v>0.74896503184457541</v>
      </c>
      <c r="AY107" s="113">
        <f t="shared" si="18"/>
        <v>57.489650318445754</v>
      </c>
    </row>
    <row r="108" spans="1:57" x14ac:dyDescent="0.3">
      <c r="A108" s="4">
        <v>42887</v>
      </c>
      <c r="B108" s="4">
        <v>1</v>
      </c>
      <c r="C108" s="4">
        <v>2000</v>
      </c>
      <c r="D108" s="42">
        <v>45961.592557870368</v>
      </c>
      <c r="E108" s="4" t="s">
        <v>69</v>
      </c>
      <c r="F108" s="110"/>
      <c r="G108" s="4">
        <v>4</v>
      </c>
      <c r="H108" s="4">
        <v>4</v>
      </c>
      <c r="I108" s="4">
        <v>3</v>
      </c>
      <c r="J108" s="4">
        <v>4</v>
      </c>
      <c r="K108" s="4">
        <v>2</v>
      </c>
      <c r="L108" s="4">
        <v>2</v>
      </c>
      <c r="M108" s="4">
        <v>1</v>
      </c>
      <c r="N108" s="4">
        <v>4</v>
      </c>
      <c r="O108" s="4">
        <v>2</v>
      </c>
      <c r="P108" s="4">
        <v>5</v>
      </c>
      <c r="Q108" s="4">
        <v>5</v>
      </c>
      <c r="R108" s="4">
        <v>14</v>
      </c>
      <c r="S108" s="4">
        <v>8</v>
      </c>
      <c r="T108" s="4">
        <v>5</v>
      </c>
      <c r="U108" s="4">
        <v>6</v>
      </c>
      <c r="V108" s="4">
        <v>5</v>
      </c>
      <c r="W108" s="4">
        <v>4</v>
      </c>
      <c r="X108" s="4">
        <v>5</v>
      </c>
      <c r="Y108" s="4">
        <v>6</v>
      </c>
      <c r="Z108" s="4">
        <v>4</v>
      </c>
      <c r="AA108" s="4">
        <v>9</v>
      </c>
      <c r="AB108" s="4">
        <v>8</v>
      </c>
      <c r="AC108" s="4">
        <v>2</v>
      </c>
      <c r="AD108" s="4">
        <v>1</v>
      </c>
      <c r="AE108" s="4">
        <v>3</v>
      </c>
      <c r="AF108" s="4">
        <v>6</v>
      </c>
      <c r="AG108" s="4">
        <v>7</v>
      </c>
      <c r="AH108" s="4">
        <v>4</v>
      </c>
      <c r="AI108" s="4">
        <v>10</v>
      </c>
      <c r="AJ108" s="4">
        <v>5</v>
      </c>
      <c r="AK108" s="4">
        <f>2025-Table10[[#This Row],[rocnik]]</f>
        <v>25</v>
      </c>
      <c r="AL108" s="4">
        <f>SUM(Table10[[#This Row],[p1 re]:[p10]])</f>
        <v>31</v>
      </c>
      <c r="AM108" s="4">
        <f>_xlfn.STDEV.P(Table10[[#This Row],[p1 re]:[p10]])</f>
        <v>1.2206555615733703</v>
      </c>
      <c r="AN108" s="4">
        <f>STANDARDIZE(Table10[[#This Row],[HS]],$P$5,$Q$5)</f>
        <v>0.41244218223773926</v>
      </c>
      <c r="AO108" s="72">
        <f>ROUND((10*(Table10[[#This Row],[HS]]-$P$5)/$Q$5)+50,0)</f>
        <v>54</v>
      </c>
      <c r="AP108" s="72">
        <f>Table10[[#This Row],[HS]]-$BA$9</f>
        <v>31</v>
      </c>
      <c r="AQ108" s="72">
        <f>Table10[[#This Row],[HS]]+$BA$9</f>
        <v>31</v>
      </c>
      <c r="AR108" s="119">
        <f>PERCENTRANK(Table10[HS],Table10[[#This Row],[HS]])</f>
        <v>0.61599999999999999</v>
      </c>
      <c r="AT108" s="128">
        <f>SUM(Table10[[#This Row],[p1 re]],Table10[[#This Row],[p3 re]],Table10[[#This Row],[p7 re]],Table10[[#This Row],[p9 re]],)</f>
        <v>10</v>
      </c>
      <c r="AU108" s="128">
        <f t="shared" si="15"/>
        <v>-0.28050864239641887</v>
      </c>
      <c r="AV108" s="113">
        <f t="shared" si="16"/>
        <v>47.194913576035809</v>
      </c>
      <c r="AW108" s="128">
        <f>SUM(Table10[[#This Row],[p2]],Table10[[#This Row],[p4]],Table10[[#This Row],[p6]],Table10[[#This Row],[p8]],Table10[[#This Row],[p10]])</f>
        <v>19</v>
      </c>
      <c r="AX108" s="113">
        <f t="shared" si="17"/>
        <v>0.74896503184457541</v>
      </c>
      <c r="AY108" s="113">
        <f t="shared" si="18"/>
        <v>57.489650318445754</v>
      </c>
    </row>
    <row r="109" spans="1:57" x14ac:dyDescent="0.3">
      <c r="A109" s="3">
        <v>42932</v>
      </c>
      <c r="B109" s="3">
        <v>1</v>
      </c>
      <c r="C109" s="3">
        <v>2001</v>
      </c>
      <c r="D109" s="41">
        <v>45961.670243055552</v>
      </c>
      <c r="E109" s="3">
        <v>1</v>
      </c>
      <c r="F109" s="110">
        <v>1</v>
      </c>
      <c r="G109" s="3">
        <v>5</v>
      </c>
      <c r="H109" s="3">
        <v>1</v>
      </c>
      <c r="I109" s="3">
        <v>3</v>
      </c>
      <c r="J109" s="3">
        <v>2</v>
      </c>
      <c r="K109" s="3">
        <v>1</v>
      </c>
      <c r="L109" s="3">
        <v>1</v>
      </c>
      <c r="M109" s="3">
        <v>1</v>
      </c>
      <c r="N109" s="3">
        <v>3</v>
      </c>
      <c r="O109" s="3">
        <v>3</v>
      </c>
      <c r="P109" s="3">
        <v>1</v>
      </c>
      <c r="Q109" s="3">
        <v>7</v>
      </c>
      <c r="R109" s="3">
        <v>3</v>
      </c>
      <c r="S109" s="3">
        <v>5</v>
      </c>
      <c r="T109" s="3">
        <v>5</v>
      </c>
      <c r="U109" s="3">
        <v>3</v>
      </c>
      <c r="V109" s="3">
        <v>3</v>
      </c>
      <c r="W109" s="3">
        <v>3</v>
      </c>
      <c r="X109" s="3">
        <v>4</v>
      </c>
      <c r="Y109" s="3">
        <v>5</v>
      </c>
      <c r="Z109" s="3">
        <v>7</v>
      </c>
      <c r="AA109" s="3">
        <v>8</v>
      </c>
      <c r="AB109" s="3">
        <v>3</v>
      </c>
      <c r="AC109" s="3">
        <v>1</v>
      </c>
      <c r="AD109" s="3">
        <v>9</v>
      </c>
      <c r="AE109" s="3">
        <v>7</v>
      </c>
      <c r="AF109" s="3">
        <v>5</v>
      </c>
      <c r="AG109" s="3">
        <v>2</v>
      </c>
      <c r="AH109" s="3">
        <v>10</v>
      </c>
      <c r="AI109" s="3">
        <v>6</v>
      </c>
      <c r="AJ109" s="3">
        <v>4</v>
      </c>
      <c r="AK109" s="3">
        <f>2025-Table10[[#This Row],[rocnik]]</f>
        <v>24</v>
      </c>
      <c r="AL109" s="4">
        <f>SUM(Table10[[#This Row],[p1 re]:[p10]])</f>
        <v>21</v>
      </c>
      <c r="AM109" s="4">
        <f>_xlfn.STDEV.P(Table10[[#This Row],[p1 re]:[p10]])</f>
        <v>1.3</v>
      </c>
      <c r="AN109" s="4">
        <f>STANDARDIZE(Table10[[#This Row],[HS]],$P$5,$Q$5)</f>
        <v>-1.1382882975818809</v>
      </c>
      <c r="AO109" s="72">
        <f>ROUND((10*(Table10[[#This Row],[HS]]-$P$5)/$Q$5)+50,0)</f>
        <v>39</v>
      </c>
      <c r="AP109" s="72">
        <f>Table10[[#This Row],[HS]]-$BA$9</f>
        <v>21</v>
      </c>
      <c r="AQ109" s="72">
        <f>Table10[[#This Row],[HS]]+$BA$9</f>
        <v>21</v>
      </c>
      <c r="AR109" s="119">
        <f>PERCENTRANK(Table10[HS],Table10[[#This Row],[HS]])</f>
        <v>0.13</v>
      </c>
      <c r="AT109" s="128">
        <f>SUM(Table10[[#This Row],[p1 re]],Table10[[#This Row],[p3 re]],Table10[[#This Row],[p7 re]],Table10[[#This Row],[p9 re]],)</f>
        <v>12</v>
      </c>
      <c r="AU109" s="128">
        <f t="shared" si="15"/>
        <v>0.25357981272636276</v>
      </c>
      <c r="AV109" s="113">
        <f t="shared" si="16"/>
        <v>52.535798127263625</v>
      </c>
      <c r="AW109" s="128">
        <f>SUM(Table10[[#This Row],[p2]],Table10[[#This Row],[p4]],Table10[[#This Row],[p6]],Table10[[#This Row],[p8]],Table10[[#This Row],[p10]])</f>
        <v>8</v>
      </c>
      <c r="AX109" s="113">
        <f t="shared" si="17"/>
        <v>-1.5936758921328422</v>
      </c>
      <c r="AY109" s="113">
        <f t="shared" si="18"/>
        <v>34.063241078671581</v>
      </c>
    </row>
    <row r="110" spans="1:57" x14ac:dyDescent="0.3">
      <c r="A110" s="4">
        <v>42935</v>
      </c>
      <c r="B110" s="4">
        <v>0</v>
      </c>
      <c r="C110" s="4">
        <v>2003</v>
      </c>
      <c r="D110" s="42">
        <v>45961.627500000002</v>
      </c>
      <c r="E110" s="4" t="s">
        <v>28</v>
      </c>
      <c r="F110" s="110"/>
      <c r="G110" s="4">
        <v>1</v>
      </c>
      <c r="H110" s="4">
        <v>4</v>
      </c>
      <c r="I110" s="4">
        <v>3</v>
      </c>
      <c r="J110" s="4">
        <v>4</v>
      </c>
      <c r="K110" s="4">
        <v>2</v>
      </c>
      <c r="L110" s="4">
        <v>2</v>
      </c>
      <c r="M110" s="4">
        <v>3</v>
      </c>
      <c r="N110" s="4">
        <v>2</v>
      </c>
      <c r="O110" s="4">
        <v>1</v>
      </c>
      <c r="P110" s="4">
        <v>2</v>
      </c>
      <c r="Q110" s="4">
        <v>8</v>
      </c>
      <c r="R110" s="4">
        <v>73</v>
      </c>
      <c r="S110" s="4">
        <v>5</v>
      </c>
      <c r="T110" s="4">
        <v>5</v>
      </c>
      <c r="U110" s="4">
        <v>11</v>
      </c>
      <c r="V110" s="4">
        <v>5</v>
      </c>
      <c r="W110" s="4">
        <v>7</v>
      </c>
      <c r="X110" s="4">
        <v>7</v>
      </c>
      <c r="Y110" s="4">
        <v>6</v>
      </c>
      <c r="Z110" s="4">
        <v>8</v>
      </c>
      <c r="AA110" s="4">
        <v>5</v>
      </c>
      <c r="AB110" s="4">
        <v>9</v>
      </c>
      <c r="AC110" s="4">
        <v>7</v>
      </c>
      <c r="AD110" s="4">
        <v>10</v>
      </c>
      <c r="AE110" s="4">
        <v>2</v>
      </c>
      <c r="AF110" s="4">
        <v>8</v>
      </c>
      <c r="AG110" s="4">
        <v>1</v>
      </c>
      <c r="AH110" s="4">
        <v>4</v>
      </c>
      <c r="AI110" s="4">
        <v>6</v>
      </c>
      <c r="AJ110" s="4">
        <v>3</v>
      </c>
      <c r="AK110" s="4">
        <f>2025-Table10[[#This Row],[rocnik]]</f>
        <v>22</v>
      </c>
      <c r="AL110" s="4">
        <f>SUM(Table10[[#This Row],[p1 re]:[p10]])</f>
        <v>24</v>
      </c>
      <c r="AM110" s="4">
        <f>_xlfn.STDEV.P(Table10[[#This Row],[p1 re]:[p10]])</f>
        <v>1.019803902718557</v>
      </c>
      <c r="AN110" s="4">
        <f>STANDARDIZE(Table10[[#This Row],[HS]],$P$5,$Q$5)</f>
        <v>-0.67306915363599495</v>
      </c>
      <c r="AO110" s="72">
        <f>ROUND((10*(Table10[[#This Row],[HS]]-$P$5)/$Q$5)+50,0)</f>
        <v>43</v>
      </c>
      <c r="AP110" s="72">
        <f>Table10[[#This Row],[HS]]-$BA$9</f>
        <v>24</v>
      </c>
      <c r="AQ110" s="72">
        <f>Table10[[#This Row],[HS]]+$BA$9</f>
        <v>24</v>
      </c>
      <c r="AR110" s="119">
        <f>PERCENTRANK(Table10[HS],Table10[[#This Row],[HS]])</f>
        <v>0.24399999999999999</v>
      </c>
      <c r="AT110" s="128">
        <f>SUM(Table10[[#This Row],[p1 re]],Table10[[#This Row],[p3 re]],Table10[[#This Row],[p7 re]],Table10[[#This Row],[p9 re]],)</f>
        <v>8</v>
      </c>
      <c r="AU110" s="128">
        <f t="shared" si="15"/>
        <v>-0.8145970975192004</v>
      </c>
      <c r="AV110" s="113">
        <f t="shared" si="16"/>
        <v>41.854029024808</v>
      </c>
      <c r="AW110" s="128">
        <f>SUM(Table10[[#This Row],[p2]],Table10[[#This Row],[p4]],Table10[[#This Row],[p6]],Table10[[#This Row],[p8]],Table10[[#This Row],[p10]])</f>
        <v>14</v>
      </c>
      <c r="AX110" s="113">
        <f t="shared" si="17"/>
        <v>-0.31587175178152349</v>
      </c>
      <c r="AY110" s="113">
        <f t="shared" si="18"/>
        <v>46.841282482184766</v>
      </c>
    </row>
    <row r="111" spans="1:57" x14ac:dyDescent="0.3">
      <c r="A111" s="3">
        <v>42939</v>
      </c>
      <c r="B111" s="3">
        <v>0</v>
      </c>
      <c r="C111" s="3">
        <v>2004</v>
      </c>
      <c r="D111" s="41">
        <v>45961.619722222225</v>
      </c>
      <c r="E111" s="3" t="s">
        <v>33</v>
      </c>
      <c r="F111" s="110">
        <v>1</v>
      </c>
      <c r="G111" s="3">
        <v>3</v>
      </c>
      <c r="H111" s="3">
        <v>1</v>
      </c>
      <c r="I111" s="3">
        <v>4</v>
      </c>
      <c r="J111" s="3">
        <v>1</v>
      </c>
      <c r="K111" s="3">
        <v>1</v>
      </c>
      <c r="L111" s="3">
        <v>2</v>
      </c>
      <c r="M111" s="3">
        <v>2</v>
      </c>
      <c r="N111" s="3">
        <v>5</v>
      </c>
      <c r="O111" s="3">
        <v>2</v>
      </c>
      <c r="P111" s="3">
        <v>3</v>
      </c>
      <c r="Q111" s="3">
        <v>6</v>
      </c>
      <c r="R111" s="3">
        <v>3</v>
      </c>
      <c r="S111" s="3">
        <v>4</v>
      </c>
      <c r="T111" s="3">
        <v>4</v>
      </c>
      <c r="U111" s="3">
        <v>3</v>
      </c>
      <c r="V111" s="3">
        <v>4</v>
      </c>
      <c r="W111" s="3">
        <v>4</v>
      </c>
      <c r="X111" s="3">
        <v>3</v>
      </c>
      <c r="Y111" s="3">
        <v>3</v>
      </c>
      <c r="Z111" s="3">
        <v>3</v>
      </c>
      <c r="AA111" s="3">
        <v>1</v>
      </c>
      <c r="AB111" s="3">
        <v>10</v>
      </c>
      <c r="AC111" s="3">
        <v>3</v>
      </c>
      <c r="AD111" s="3">
        <v>4</v>
      </c>
      <c r="AE111" s="3">
        <v>2</v>
      </c>
      <c r="AF111" s="3">
        <v>9</v>
      </c>
      <c r="AG111" s="3">
        <v>6</v>
      </c>
      <c r="AH111" s="3">
        <v>8</v>
      </c>
      <c r="AI111" s="3">
        <v>7</v>
      </c>
      <c r="AJ111" s="3">
        <v>5</v>
      </c>
      <c r="AK111" s="3">
        <f>2025-Table10[[#This Row],[rocnik]]</f>
        <v>21</v>
      </c>
      <c r="AL111" s="4">
        <f>SUM(Table10[[#This Row],[p1 re]:[p10]])</f>
        <v>24</v>
      </c>
      <c r="AM111" s="4">
        <f>_xlfn.STDEV.P(Table10[[#This Row],[p1 re]:[p10]])</f>
        <v>1.2806248474865698</v>
      </c>
      <c r="AN111" s="4">
        <f>STANDARDIZE(Table10[[#This Row],[HS]],$P$5,$Q$5)</f>
        <v>-0.67306915363599495</v>
      </c>
      <c r="AO111" s="72">
        <f>ROUND((10*(Table10[[#This Row],[HS]]-$P$5)/$Q$5)+50,0)</f>
        <v>43</v>
      </c>
      <c r="AP111" s="72">
        <f>Table10[[#This Row],[HS]]-$BA$9</f>
        <v>24</v>
      </c>
      <c r="AQ111" s="72">
        <f>Table10[[#This Row],[HS]]+$BA$9</f>
        <v>24</v>
      </c>
      <c r="AR111" s="119">
        <f>PERCENTRANK(Table10[HS],Table10[[#This Row],[HS]])</f>
        <v>0.24399999999999999</v>
      </c>
      <c r="AT111" s="128">
        <f>SUM(Table10[[#This Row],[p1 re]],Table10[[#This Row],[p3 re]],Table10[[#This Row],[p7 re]],Table10[[#This Row],[p9 re]],)</f>
        <v>11</v>
      </c>
      <c r="AU111" s="128">
        <f t="shared" si="15"/>
        <v>-1.346441483502806E-2</v>
      </c>
      <c r="AV111" s="113">
        <f t="shared" si="16"/>
        <v>49.865355851649717</v>
      </c>
      <c r="AW111" s="128">
        <f>SUM(Table10[[#This Row],[p2]],Table10[[#This Row],[p4]],Table10[[#This Row],[p6]],Table10[[#This Row],[p8]],Table10[[#This Row],[p10]])</f>
        <v>12</v>
      </c>
      <c r="AX111" s="113">
        <f t="shared" si="17"/>
        <v>-0.74180646523196303</v>
      </c>
      <c r="AY111" s="113">
        <f t="shared" si="18"/>
        <v>42.581935347680371</v>
      </c>
    </row>
    <row r="112" spans="1:57" x14ac:dyDescent="0.3">
      <c r="A112" s="4">
        <v>42948</v>
      </c>
      <c r="B112" s="4">
        <v>0</v>
      </c>
      <c r="C112" s="4">
        <v>1984</v>
      </c>
      <c r="D112" s="42">
        <v>45961.623171296298</v>
      </c>
      <c r="E112" s="4" t="s">
        <v>28</v>
      </c>
      <c r="F112" s="110"/>
      <c r="G112" s="4">
        <v>3</v>
      </c>
      <c r="H112" s="4">
        <v>4</v>
      </c>
      <c r="I112" s="4">
        <v>3</v>
      </c>
      <c r="J112" s="4">
        <v>4</v>
      </c>
      <c r="K112" s="4">
        <v>3</v>
      </c>
      <c r="L112" s="4">
        <v>4</v>
      </c>
      <c r="M112" s="4">
        <v>3</v>
      </c>
      <c r="N112" s="4">
        <v>2</v>
      </c>
      <c r="O112" s="4">
        <v>4</v>
      </c>
      <c r="P112" s="4">
        <v>4</v>
      </c>
      <c r="Q112" s="4">
        <v>5</v>
      </c>
      <c r="R112" s="4">
        <v>4</v>
      </c>
      <c r="S112" s="4">
        <v>4</v>
      </c>
      <c r="T112" s="4">
        <v>3</v>
      </c>
      <c r="U112" s="4">
        <v>12</v>
      </c>
      <c r="V112" s="4">
        <v>3</v>
      </c>
      <c r="W112" s="4">
        <v>4</v>
      </c>
      <c r="X112" s="4">
        <v>5</v>
      </c>
      <c r="Y112" s="4">
        <v>7</v>
      </c>
      <c r="Z112" s="4">
        <v>9</v>
      </c>
      <c r="AA112" s="4">
        <v>6</v>
      </c>
      <c r="AB112" s="4">
        <v>7</v>
      </c>
      <c r="AC112" s="4">
        <v>5</v>
      </c>
      <c r="AD112" s="4">
        <v>10</v>
      </c>
      <c r="AE112" s="4">
        <v>1</v>
      </c>
      <c r="AF112" s="4">
        <v>3</v>
      </c>
      <c r="AG112" s="4">
        <v>9</v>
      </c>
      <c r="AH112" s="4">
        <v>8</v>
      </c>
      <c r="AI112" s="4">
        <v>4</v>
      </c>
      <c r="AJ112" s="4">
        <v>2</v>
      </c>
      <c r="AK112" s="4">
        <f>2025-Table10[[#This Row],[rocnik]]</f>
        <v>41</v>
      </c>
      <c r="AL112" s="4">
        <f>SUM(Table10[[#This Row],[p1 re]:[p10]])</f>
        <v>34</v>
      </c>
      <c r="AM112" s="4">
        <f>_xlfn.STDEV.P(Table10[[#This Row],[p1 re]:[p10]])</f>
        <v>0.66332495807107994</v>
      </c>
      <c r="AN112" s="4">
        <f>STANDARDIZE(Table10[[#This Row],[HS]],$P$5,$Q$5)</f>
        <v>0.87766132618362525</v>
      </c>
      <c r="AO112" s="72">
        <f>ROUND((10*(Table10[[#This Row],[HS]]-$P$5)/$Q$5)+50,0)</f>
        <v>59</v>
      </c>
      <c r="AP112" s="72">
        <f>Table10[[#This Row],[HS]]-$BA$9</f>
        <v>34</v>
      </c>
      <c r="AQ112" s="72">
        <f>Table10[[#This Row],[HS]]+$BA$9</f>
        <v>34</v>
      </c>
      <c r="AR112" s="119">
        <f>PERCENTRANK(Table10[HS],Table10[[#This Row],[HS]])</f>
        <v>0.77600000000000002</v>
      </c>
      <c r="AT112" s="128">
        <f>SUM(Table10[[#This Row],[p1 re]],Table10[[#This Row],[p3 re]],Table10[[#This Row],[p7 re]],Table10[[#This Row],[p9 re]],)</f>
        <v>13</v>
      </c>
      <c r="AU112" s="128">
        <f t="shared" si="15"/>
        <v>0.52062404028775355</v>
      </c>
      <c r="AV112" s="113">
        <f t="shared" si="16"/>
        <v>55.206240402877533</v>
      </c>
      <c r="AW112" s="128">
        <f>SUM(Table10[[#This Row],[p2]],Table10[[#This Row],[p4]],Table10[[#This Row],[p6]],Table10[[#This Row],[p8]],Table10[[#This Row],[p10]])</f>
        <v>18</v>
      </c>
      <c r="AX112" s="113">
        <f t="shared" si="17"/>
        <v>0.5359976751193557</v>
      </c>
      <c r="AY112" s="113">
        <f t="shared" si="18"/>
        <v>55.359976751193557</v>
      </c>
    </row>
    <row r="113" spans="1:51" x14ac:dyDescent="0.3">
      <c r="A113" s="3">
        <v>43003</v>
      </c>
      <c r="B113" s="3">
        <v>0</v>
      </c>
      <c r="C113" s="3">
        <v>1982</v>
      </c>
      <c r="D113" s="41">
        <v>45962.867731481485</v>
      </c>
      <c r="E113" s="3" t="s">
        <v>28</v>
      </c>
      <c r="F113" s="110"/>
      <c r="G113" s="3">
        <v>2</v>
      </c>
      <c r="H113" s="3">
        <v>1</v>
      </c>
      <c r="I113" s="3">
        <v>3</v>
      </c>
      <c r="J113" s="3">
        <v>1</v>
      </c>
      <c r="K113" s="3">
        <v>1</v>
      </c>
      <c r="L113" s="3">
        <v>1</v>
      </c>
      <c r="M113" s="3">
        <v>2</v>
      </c>
      <c r="N113" s="3">
        <v>2</v>
      </c>
      <c r="O113" s="3">
        <v>3</v>
      </c>
      <c r="P113" s="3">
        <v>1</v>
      </c>
      <c r="Q113" s="3">
        <v>6</v>
      </c>
      <c r="R113" s="3">
        <v>6</v>
      </c>
      <c r="S113" s="3">
        <v>7</v>
      </c>
      <c r="T113" s="3">
        <v>4</v>
      </c>
      <c r="U113" s="3">
        <v>15</v>
      </c>
      <c r="V113" s="3">
        <v>4</v>
      </c>
      <c r="W113" s="3">
        <v>5</v>
      </c>
      <c r="X113" s="3">
        <v>11</v>
      </c>
      <c r="Y113" s="3">
        <v>6</v>
      </c>
      <c r="Z113" s="3">
        <v>7</v>
      </c>
      <c r="AA113" s="3">
        <v>4</v>
      </c>
      <c r="AB113" s="3">
        <v>6</v>
      </c>
      <c r="AC113" s="3">
        <v>8</v>
      </c>
      <c r="AD113" s="3">
        <v>3</v>
      </c>
      <c r="AE113" s="3">
        <v>1</v>
      </c>
      <c r="AF113" s="3">
        <v>7</v>
      </c>
      <c r="AG113" s="3">
        <v>5</v>
      </c>
      <c r="AH113" s="3">
        <v>9</v>
      </c>
      <c r="AI113" s="3">
        <v>10</v>
      </c>
      <c r="AJ113" s="3">
        <v>2</v>
      </c>
      <c r="AK113" s="3">
        <f>2025-Table10[[#This Row],[rocnik]]</f>
        <v>43</v>
      </c>
      <c r="AL113" s="4">
        <f>SUM(Table10[[#This Row],[p1 re]:[p10]])</f>
        <v>17</v>
      </c>
      <c r="AM113" s="4">
        <f>_xlfn.STDEV.P(Table10[[#This Row],[p1 re]:[p10]])</f>
        <v>0.78102496759066542</v>
      </c>
      <c r="AN113" s="4">
        <f>STANDARDIZE(Table10[[#This Row],[HS]],$P$5,$Q$5)</f>
        <v>-1.758580489509729</v>
      </c>
      <c r="AO113" s="72">
        <f>ROUND((10*(Table10[[#This Row],[HS]]-$P$5)/$Q$5)+50,0)</f>
        <v>32</v>
      </c>
      <c r="AP113" s="72">
        <f>Table10[[#This Row],[HS]]-$BA$9</f>
        <v>17</v>
      </c>
      <c r="AQ113" s="72">
        <f>Table10[[#This Row],[HS]]+$BA$9</f>
        <v>17</v>
      </c>
      <c r="AR113" s="119">
        <f>PERCENTRANK(Table10[HS],Table10[[#This Row],[HS]])</f>
        <v>3.3000000000000002E-2</v>
      </c>
      <c r="AT113" s="128">
        <f>SUM(Table10[[#This Row],[p1 re]],Table10[[#This Row],[p3 re]],Table10[[#This Row],[p7 re]],Table10[[#This Row],[p9 re]],)</f>
        <v>10</v>
      </c>
      <c r="AU113" s="128">
        <f t="shared" si="15"/>
        <v>-0.28050864239641887</v>
      </c>
      <c r="AV113" s="113">
        <f t="shared" si="16"/>
        <v>47.194913576035809</v>
      </c>
      <c r="AW113" s="128">
        <f>SUM(Table10[[#This Row],[p2]],Table10[[#This Row],[p4]],Table10[[#This Row],[p6]],Table10[[#This Row],[p8]],Table10[[#This Row],[p10]])</f>
        <v>6</v>
      </c>
      <c r="AX113" s="113">
        <f t="shared" si="17"/>
        <v>-2.0196106055832819</v>
      </c>
      <c r="AY113" s="113">
        <f t="shared" si="18"/>
        <v>29.803893944167182</v>
      </c>
    </row>
    <row r="114" spans="1:51" x14ac:dyDescent="0.3">
      <c r="A114" s="4">
        <v>43016</v>
      </c>
      <c r="B114" s="4">
        <v>1</v>
      </c>
      <c r="C114" s="4">
        <v>2003</v>
      </c>
      <c r="D114" s="42">
        <v>45961.692962962959</v>
      </c>
      <c r="E114" s="4" t="s">
        <v>34</v>
      </c>
      <c r="F114" s="110">
        <v>1</v>
      </c>
      <c r="G114" s="4">
        <v>4</v>
      </c>
      <c r="H114" s="4">
        <v>2</v>
      </c>
      <c r="I114" s="4">
        <v>2</v>
      </c>
      <c r="J114" s="4">
        <v>4</v>
      </c>
      <c r="K114" s="4">
        <v>1</v>
      </c>
      <c r="L114" s="4">
        <v>1</v>
      </c>
      <c r="M114" s="4">
        <v>3</v>
      </c>
      <c r="N114" s="4">
        <v>1</v>
      </c>
      <c r="O114" s="4">
        <v>4</v>
      </c>
      <c r="P114" s="4">
        <v>2</v>
      </c>
      <c r="Q114" s="4">
        <v>3</v>
      </c>
      <c r="R114" s="4">
        <v>3</v>
      </c>
      <c r="S114" s="4">
        <v>2</v>
      </c>
      <c r="T114" s="4">
        <v>14</v>
      </c>
      <c r="U114" s="4">
        <v>5</v>
      </c>
      <c r="V114" s="4">
        <v>8</v>
      </c>
      <c r="W114" s="4">
        <v>3</v>
      </c>
      <c r="X114" s="4">
        <v>3</v>
      </c>
      <c r="Y114" s="4">
        <v>4</v>
      </c>
      <c r="Z114" s="4">
        <v>7</v>
      </c>
      <c r="AA114" s="4">
        <v>9</v>
      </c>
      <c r="AB114" s="4">
        <v>10</v>
      </c>
      <c r="AC114" s="4">
        <v>4</v>
      </c>
      <c r="AD114" s="4">
        <v>7</v>
      </c>
      <c r="AE114" s="4">
        <v>8</v>
      </c>
      <c r="AF114" s="4">
        <v>2</v>
      </c>
      <c r="AG114" s="4">
        <v>6</v>
      </c>
      <c r="AH114" s="4">
        <v>3</v>
      </c>
      <c r="AI114" s="4">
        <v>5</v>
      </c>
      <c r="AJ114" s="4">
        <v>1</v>
      </c>
      <c r="AK114" s="4">
        <f>2025-Table10[[#This Row],[rocnik]]</f>
        <v>22</v>
      </c>
      <c r="AL114" s="4">
        <f>SUM(Table10[[#This Row],[p1 re]:[p10]])</f>
        <v>24</v>
      </c>
      <c r="AM114" s="4">
        <f>_xlfn.STDEV.P(Table10[[#This Row],[p1 re]:[p10]])</f>
        <v>1.2</v>
      </c>
      <c r="AN114" s="4">
        <f>STANDARDIZE(Table10[[#This Row],[HS]],$P$5,$Q$5)</f>
        <v>-0.67306915363599495</v>
      </c>
      <c r="AO114" s="72">
        <f>ROUND((10*(Table10[[#This Row],[HS]]-$P$5)/$Q$5)+50,0)</f>
        <v>43</v>
      </c>
      <c r="AP114" s="72">
        <f>Table10[[#This Row],[HS]]-$BA$9</f>
        <v>24</v>
      </c>
      <c r="AQ114" s="72">
        <f>Table10[[#This Row],[HS]]+$BA$9</f>
        <v>24</v>
      </c>
      <c r="AR114" s="119">
        <f>PERCENTRANK(Table10[HS],Table10[[#This Row],[HS]])</f>
        <v>0.24399999999999999</v>
      </c>
      <c r="AT114" s="128">
        <f>SUM(Table10[[#This Row],[p1 re]],Table10[[#This Row],[p3 re]],Table10[[#This Row],[p7 re]],Table10[[#This Row],[p9 re]],)</f>
        <v>13</v>
      </c>
      <c r="AU114" s="128">
        <f t="shared" si="15"/>
        <v>0.52062404028775355</v>
      </c>
      <c r="AV114" s="113">
        <f t="shared" si="16"/>
        <v>55.206240402877533</v>
      </c>
      <c r="AW114" s="128">
        <f>SUM(Table10[[#This Row],[p2]],Table10[[#This Row],[p4]],Table10[[#This Row],[p6]],Table10[[#This Row],[p8]],Table10[[#This Row],[p10]])</f>
        <v>10</v>
      </c>
      <c r="AX114" s="113">
        <f t="shared" si="17"/>
        <v>-1.1677411786824026</v>
      </c>
      <c r="AY114" s="113">
        <f t="shared" si="18"/>
        <v>38.322588213175976</v>
      </c>
    </row>
    <row r="115" spans="1:51" x14ac:dyDescent="0.3">
      <c r="A115" s="3">
        <v>43020</v>
      </c>
      <c r="B115" s="3">
        <v>0</v>
      </c>
      <c r="C115" s="3">
        <v>1971</v>
      </c>
      <c r="D115" s="41">
        <v>45961.676493055558</v>
      </c>
      <c r="E115" s="3" t="s">
        <v>94</v>
      </c>
      <c r="F115" s="110">
        <v>0.5</v>
      </c>
      <c r="G115" s="3">
        <v>1</v>
      </c>
      <c r="H115" s="3">
        <v>1</v>
      </c>
      <c r="I115" s="3">
        <v>1</v>
      </c>
      <c r="J115" s="3">
        <v>4</v>
      </c>
      <c r="K115" s="3">
        <v>1</v>
      </c>
      <c r="L115" s="3">
        <v>2</v>
      </c>
      <c r="M115" s="3">
        <v>1</v>
      </c>
      <c r="N115" s="3">
        <v>1</v>
      </c>
      <c r="O115" s="3">
        <v>2</v>
      </c>
      <c r="P115" s="3">
        <v>2</v>
      </c>
      <c r="Q115" s="3">
        <v>7</v>
      </c>
      <c r="R115" s="3">
        <v>9</v>
      </c>
      <c r="S115" s="3">
        <v>4</v>
      </c>
      <c r="T115" s="3">
        <v>8</v>
      </c>
      <c r="U115" s="3">
        <v>6</v>
      </c>
      <c r="V115" s="3">
        <v>6</v>
      </c>
      <c r="W115" s="3">
        <v>4</v>
      </c>
      <c r="X115" s="3">
        <v>6</v>
      </c>
      <c r="Y115" s="3">
        <v>5</v>
      </c>
      <c r="Z115" s="3">
        <v>6</v>
      </c>
      <c r="AA115" s="3">
        <v>3</v>
      </c>
      <c r="AB115" s="3">
        <v>5</v>
      </c>
      <c r="AC115" s="3">
        <v>2</v>
      </c>
      <c r="AD115" s="3">
        <v>8</v>
      </c>
      <c r="AE115" s="3">
        <v>1</v>
      </c>
      <c r="AF115" s="3">
        <v>6</v>
      </c>
      <c r="AG115" s="3">
        <v>10</v>
      </c>
      <c r="AH115" s="3">
        <v>7</v>
      </c>
      <c r="AI115" s="3">
        <v>4</v>
      </c>
      <c r="AJ115" s="3">
        <v>9</v>
      </c>
      <c r="AK115" s="3">
        <f>2025-Table10[[#This Row],[rocnik]]</f>
        <v>54</v>
      </c>
      <c r="AL115" s="4">
        <f>SUM(Table10[[#This Row],[p1 re]:[p10]])</f>
        <v>16</v>
      </c>
      <c r="AM115" s="4">
        <f>_xlfn.STDEV.P(Table10[[#This Row],[p1 re]:[p10]])</f>
        <v>0.91651513899116799</v>
      </c>
      <c r="AN115" s="4">
        <f>STANDARDIZE(Table10[[#This Row],[HS]],$P$5,$Q$5)</f>
        <v>-1.913653537491691</v>
      </c>
      <c r="AO115" s="72">
        <f>ROUND((10*(Table10[[#This Row],[HS]]-$P$5)/$Q$5)+50,0)</f>
        <v>31</v>
      </c>
      <c r="AP115" s="72">
        <f>Table10[[#This Row],[HS]]-$BA$9</f>
        <v>16</v>
      </c>
      <c r="AQ115" s="72">
        <f>Table10[[#This Row],[HS]]+$BA$9</f>
        <v>16</v>
      </c>
      <c r="AR115" s="119">
        <f>PERCENTRANK(Table10[HS],Table10[[#This Row],[HS]])</f>
        <v>2.1000000000000001E-2</v>
      </c>
      <c r="AT115" s="128">
        <f>SUM(Table10[[#This Row],[p1 re]],Table10[[#This Row],[p3 re]],Table10[[#This Row],[p7 re]],Table10[[#This Row],[p9 re]],)</f>
        <v>5</v>
      </c>
      <c r="AU115" s="128">
        <f t="shared" si="15"/>
        <v>-1.6157297802033728</v>
      </c>
      <c r="AV115" s="113">
        <f t="shared" si="16"/>
        <v>33.842702197966275</v>
      </c>
      <c r="AW115" s="128">
        <f>SUM(Table10[[#This Row],[p2]],Table10[[#This Row],[p4]],Table10[[#This Row],[p6]],Table10[[#This Row],[p8]],Table10[[#This Row],[p10]])</f>
        <v>10</v>
      </c>
      <c r="AX115" s="113">
        <f t="shared" si="17"/>
        <v>-1.1677411786824026</v>
      </c>
      <c r="AY115" s="113">
        <f t="shared" si="18"/>
        <v>38.322588213175976</v>
      </c>
    </row>
    <row r="116" spans="1:51" x14ac:dyDescent="0.3">
      <c r="A116" s="4">
        <v>43022</v>
      </c>
      <c r="B116" s="4">
        <v>0</v>
      </c>
      <c r="C116" s="4">
        <v>2004</v>
      </c>
      <c r="D116" s="42">
        <v>45961.676840277774</v>
      </c>
      <c r="E116" s="4">
        <v>3</v>
      </c>
      <c r="F116" s="110">
        <v>3</v>
      </c>
      <c r="G116" s="4">
        <v>5</v>
      </c>
      <c r="H116" s="4">
        <v>5</v>
      </c>
      <c r="I116" s="4">
        <v>2</v>
      </c>
      <c r="J116" s="4">
        <v>5</v>
      </c>
      <c r="K116" s="4">
        <v>2</v>
      </c>
      <c r="L116" s="4">
        <v>5</v>
      </c>
      <c r="M116" s="4">
        <v>3</v>
      </c>
      <c r="N116" s="4">
        <v>4</v>
      </c>
      <c r="O116" s="4">
        <v>4</v>
      </c>
      <c r="P116" s="4">
        <v>5</v>
      </c>
      <c r="Q116" s="4">
        <v>6</v>
      </c>
      <c r="R116" s="4">
        <v>4</v>
      </c>
      <c r="S116" s="4">
        <v>7</v>
      </c>
      <c r="T116" s="4">
        <v>4</v>
      </c>
      <c r="U116" s="4">
        <v>4</v>
      </c>
      <c r="V116" s="4">
        <v>4</v>
      </c>
      <c r="W116" s="4">
        <v>4</v>
      </c>
      <c r="X116" s="4">
        <v>5</v>
      </c>
      <c r="Y116" s="4">
        <v>3</v>
      </c>
      <c r="Z116" s="4">
        <v>10</v>
      </c>
      <c r="AA116" s="4">
        <v>6</v>
      </c>
      <c r="AB116" s="4">
        <v>9</v>
      </c>
      <c r="AC116" s="4">
        <v>2</v>
      </c>
      <c r="AD116" s="4">
        <v>7</v>
      </c>
      <c r="AE116" s="4">
        <v>10</v>
      </c>
      <c r="AF116" s="4">
        <v>1</v>
      </c>
      <c r="AG116" s="4">
        <v>4</v>
      </c>
      <c r="AH116" s="4">
        <v>8</v>
      </c>
      <c r="AI116" s="4">
        <v>3</v>
      </c>
      <c r="AJ116" s="4">
        <v>5</v>
      </c>
      <c r="AK116" s="4">
        <f>2025-Table10[[#This Row],[rocnik]]</f>
        <v>21</v>
      </c>
      <c r="AL116" s="4">
        <f>SUM(Table10[[#This Row],[p1 re]:[p10]])</f>
        <v>40</v>
      </c>
      <c r="AM116" s="4">
        <f>_xlfn.STDEV.P(Table10[[#This Row],[p1 re]:[p10]])</f>
        <v>1.1832159566199232</v>
      </c>
      <c r="AN116" s="4">
        <f>STANDARDIZE(Table10[[#This Row],[HS]],$P$5,$Q$5)</f>
        <v>1.8080996140753973</v>
      </c>
      <c r="AO116" s="72">
        <f>ROUND((10*(Table10[[#This Row],[HS]]-$P$5)/$Q$5)+50,0)</f>
        <v>68</v>
      </c>
      <c r="AP116" s="72">
        <f>Table10[[#This Row],[HS]]-$BA$9</f>
        <v>40</v>
      </c>
      <c r="AQ116" s="72">
        <f>Table10[[#This Row],[HS]]+$BA$9</f>
        <v>40</v>
      </c>
      <c r="AR116" s="119">
        <f>PERCENTRANK(Table10[HS],Table10[[#This Row],[HS]])</f>
        <v>0.96199999999999997</v>
      </c>
      <c r="AT116" s="128">
        <f>SUM(Table10[[#This Row],[p1 re]],Table10[[#This Row],[p3 re]],Table10[[#This Row],[p7 re]],Table10[[#This Row],[p9 re]],)</f>
        <v>14</v>
      </c>
      <c r="AU116" s="128">
        <f t="shared" si="15"/>
        <v>0.78766826784914434</v>
      </c>
      <c r="AV116" s="113">
        <f t="shared" si="16"/>
        <v>57.876682678491441</v>
      </c>
      <c r="AW116" s="128">
        <f>SUM(Table10[[#This Row],[p2]],Table10[[#This Row],[p4]],Table10[[#This Row],[p6]],Table10[[#This Row],[p8]],Table10[[#This Row],[p10]])</f>
        <v>24</v>
      </c>
      <c r="AX116" s="113">
        <f t="shared" si="17"/>
        <v>1.8138018154706743</v>
      </c>
      <c r="AY116" s="113">
        <f t="shared" si="18"/>
        <v>68.138018154706742</v>
      </c>
    </row>
    <row r="117" spans="1:51" x14ac:dyDescent="0.3">
      <c r="A117" s="3">
        <v>43038</v>
      </c>
      <c r="B117" s="3">
        <v>0</v>
      </c>
      <c r="C117" s="3">
        <v>1978</v>
      </c>
      <c r="D117" s="41">
        <v>45961.700300925928</v>
      </c>
      <c r="E117" s="3">
        <v>1</v>
      </c>
      <c r="F117" s="110">
        <v>1</v>
      </c>
      <c r="G117" s="3">
        <v>5</v>
      </c>
      <c r="H117" s="3">
        <v>3</v>
      </c>
      <c r="I117" s="3">
        <v>3</v>
      </c>
      <c r="J117" s="3">
        <v>4</v>
      </c>
      <c r="K117" s="3">
        <v>3</v>
      </c>
      <c r="L117" s="3">
        <v>2</v>
      </c>
      <c r="M117" s="3">
        <v>3</v>
      </c>
      <c r="N117" s="3">
        <v>1</v>
      </c>
      <c r="O117" s="3">
        <v>4</v>
      </c>
      <c r="P117" s="3">
        <v>1</v>
      </c>
      <c r="Q117" s="3">
        <v>6</v>
      </c>
      <c r="R117" s="3">
        <v>8</v>
      </c>
      <c r="S117" s="3">
        <v>5</v>
      </c>
      <c r="T117" s="3">
        <v>13</v>
      </c>
      <c r="U117" s="3">
        <v>12</v>
      </c>
      <c r="V117" s="3">
        <v>5</v>
      </c>
      <c r="W117" s="3">
        <v>7</v>
      </c>
      <c r="X117" s="3">
        <v>4</v>
      </c>
      <c r="Y117" s="3">
        <v>5</v>
      </c>
      <c r="Z117" s="3">
        <v>6</v>
      </c>
      <c r="AA117" s="3">
        <v>6</v>
      </c>
      <c r="AB117" s="3">
        <v>9</v>
      </c>
      <c r="AC117" s="3">
        <v>2</v>
      </c>
      <c r="AD117" s="3">
        <v>1</v>
      </c>
      <c r="AE117" s="3">
        <v>7</v>
      </c>
      <c r="AF117" s="3">
        <v>8</v>
      </c>
      <c r="AG117" s="3">
        <v>5</v>
      </c>
      <c r="AH117" s="3">
        <v>4</v>
      </c>
      <c r="AI117" s="3">
        <v>10</v>
      </c>
      <c r="AJ117" s="3">
        <v>3</v>
      </c>
      <c r="AK117" s="3">
        <f>2025-Table10[[#This Row],[rocnik]]</f>
        <v>47</v>
      </c>
      <c r="AL117" s="4">
        <f>SUM(Table10[[#This Row],[p1 re]:[p10]])</f>
        <v>29</v>
      </c>
      <c r="AM117" s="4">
        <f>_xlfn.STDEV.P(Table10[[#This Row],[p1 re]:[p10]])</f>
        <v>1.2206555615733703</v>
      </c>
      <c r="AN117" s="4">
        <f>STANDARDIZE(Table10[[#This Row],[HS]],$P$5,$Q$5)</f>
        <v>0.1022960862738152</v>
      </c>
      <c r="AO117" s="72">
        <f>ROUND((10*(Table10[[#This Row],[HS]]-$P$5)/$Q$5)+50,0)</f>
        <v>51</v>
      </c>
      <c r="AP117" s="72">
        <f>Table10[[#This Row],[HS]]-$BA$9</f>
        <v>29</v>
      </c>
      <c r="AQ117" s="72">
        <f>Table10[[#This Row],[HS]]+$BA$9</f>
        <v>29</v>
      </c>
      <c r="AR117" s="119">
        <f>PERCENTRANK(Table10[HS],Table10[[#This Row],[HS]])</f>
        <v>0.47199999999999998</v>
      </c>
      <c r="AT117" s="128">
        <f>SUM(Table10[[#This Row],[p1 re]],Table10[[#This Row],[p3 re]],Table10[[#This Row],[p7 re]],Table10[[#This Row],[p9 re]],)</f>
        <v>15</v>
      </c>
      <c r="AU117" s="128">
        <f t="shared" si="15"/>
        <v>1.0547124954105351</v>
      </c>
      <c r="AV117" s="113">
        <f t="shared" si="16"/>
        <v>60.54712495410535</v>
      </c>
      <c r="AW117" s="128">
        <f>SUM(Table10[[#This Row],[p2]],Table10[[#This Row],[p4]],Table10[[#This Row],[p6]],Table10[[#This Row],[p8]],Table10[[#This Row],[p10]])</f>
        <v>11</v>
      </c>
      <c r="AX117" s="113">
        <f t="shared" si="17"/>
        <v>-0.95477382195718286</v>
      </c>
      <c r="AY117" s="113">
        <f t="shared" si="18"/>
        <v>40.452261780428174</v>
      </c>
    </row>
    <row r="118" spans="1:51" x14ac:dyDescent="0.3">
      <c r="A118" s="4">
        <v>43085</v>
      </c>
      <c r="B118" s="4">
        <v>1</v>
      </c>
      <c r="C118" s="4">
        <v>2004</v>
      </c>
      <c r="D118" s="42">
        <v>45961.772847222222</v>
      </c>
      <c r="E118" s="4">
        <v>2</v>
      </c>
      <c r="F118" s="110">
        <v>2</v>
      </c>
      <c r="G118" s="4">
        <v>5</v>
      </c>
      <c r="H118" s="4">
        <v>4</v>
      </c>
      <c r="I118" s="4">
        <v>4</v>
      </c>
      <c r="J118" s="4">
        <v>5</v>
      </c>
      <c r="K118" s="4">
        <v>1</v>
      </c>
      <c r="L118" s="4">
        <v>4</v>
      </c>
      <c r="M118" s="4">
        <v>2</v>
      </c>
      <c r="N118" s="4">
        <v>5</v>
      </c>
      <c r="O118" s="4">
        <v>1</v>
      </c>
      <c r="P118" s="4">
        <v>5</v>
      </c>
      <c r="Q118" s="4">
        <v>4</v>
      </c>
      <c r="R118" s="4">
        <v>8</v>
      </c>
      <c r="S118" s="4">
        <v>5</v>
      </c>
      <c r="T118" s="4">
        <v>5</v>
      </c>
      <c r="U118" s="4">
        <v>6</v>
      </c>
      <c r="V118" s="4">
        <v>5</v>
      </c>
      <c r="W118" s="4">
        <v>4</v>
      </c>
      <c r="X118" s="4">
        <v>4</v>
      </c>
      <c r="Y118" s="4">
        <v>6</v>
      </c>
      <c r="Z118" s="4">
        <v>8</v>
      </c>
      <c r="AA118" s="4">
        <v>8</v>
      </c>
      <c r="AB118" s="4">
        <v>5</v>
      </c>
      <c r="AC118" s="4">
        <v>6</v>
      </c>
      <c r="AD118" s="4">
        <v>10</v>
      </c>
      <c r="AE118" s="4">
        <v>1</v>
      </c>
      <c r="AF118" s="4">
        <v>4</v>
      </c>
      <c r="AG118" s="4">
        <v>2</v>
      </c>
      <c r="AH118" s="4">
        <v>9</v>
      </c>
      <c r="AI118" s="4">
        <v>7</v>
      </c>
      <c r="AJ118" s="4">
        <v>3</v>
      </c>
      <c r="AK118" s="4">
        <f>2025-Table10[[#This Row],[rocnik]]</f>
        <v>21</v>
      </c>
      <c r="AL118" s="4">
        <f>SUM(Table10[[#This Row],[p1 re]:[p10]])</f>
        <v>36</v>
      </c>
      <c r="AM118" s="4">
        <f>_xlfn.STDEV.P(Table10[[#This Row],[p1 re]:[p10]])</f>
        <v>1.5620499351813308</v>
      </c>
      <c r="AN118" s="4">
        <f>STANDARDIZE(Table10[[#This Row],[HS]],$P$5,$Q$5)</f>
        <v>1.1878074221475494</v>
      </c>
      <c r="AO118" s="72">
        <f>ROUND((10*(Table10[[#This Row],[HS]]-$P$5)/$Q$5)+50,0)</f>
        <v>62</v>
      </c>
      <c r="AP118" s="72">
        <f>Table10[[#This Row],[HS]]-$BA$9</f>
        <v>36</v>
      </c>
      <c r="AQ118" s="72">
        <f>Table10[[#This Row],[HS]]+$BA$9</f>
        <v>36</v>
      </c>
      <c r="AR118" s="119">
        <f>PERCENTRANK(Table10[HS],Table10[[#This Row],[HS]])</f>
        <v>0.873</v>
      </c>
      <c r="AT118" s="128">
        <f>SUM(Table10[[#This Row],[p1 re]],Table10[[#This Row],[p3 re]],Table10[[#This Row],[p7 re]],Table10[[#This Row],[p9 re]],)</f>
        <v>12</v>
      </c>
      <c r="AU118" s="128">
        <f t="shared" si="15"/>
        <v>0.25357981272636276</v>
      </c>
      <c r="AV118" s="113">
        <f t="shared" si="16"/>
        <v>52.535798127263625</v>
      </c>
      <c r="AW118" s="128">
        <f>SUM(Table10[[#This Row],[p2]],Table10[[#This Row],[p4]],Table10[[#This Row],[p6]],Table10[[#This Row],[p8]],Table10[[#This Row],[p10]])</f>
        <v>23</v>
      </c>
      <c r="AX118" s="113">
        <f t="shared" si="17"/>
        <v>1.6008344587454546</v>
      </c>
      <c r="AY118" s="113">
        <f t="shared" si="18"/>
        <v>66.008344587454545</v>
      </c>
    </row>
    <row r="119" spans="1:51" x14ac:dyDescent="0.3">
      <c r="A119" s="3">
        <v>43093</v>
      </c>
      <c r="B119" s="3">
        <v>0</v>
      </c>
      <c r="C119" s="3">
        <v>1970</v>
      </c>
      <c r="D119" s="41">
        <v>45961.792592592596</v>
      </c>
      <c r="E119" s="3" t="s">
        <v>28</v>
      </c>
      <c r="F119" s="110"/>
      <c r="G119" s="3">
        <v>2</v>
      </c>
      <c r="H119" s="3">
        <v>2</v>
      </c>
      <c r="I119" s="3">
        <v>2</v>
      </c>
      <c r="J119" s="3">
        <v>2</v>
      </c>
      <c r="K119" s="3">
        <v>2</v>
      </c>
      <c r="L119" s="3">
        <v>2</v>
      </c>
      <c r="M119" s="3">
        <v>1</v>
      </c>
      <c r="N119" s="3">
        <v>4</v>
      </c>
      <c r="O119" s="3">
        <v>2</v>
      </c>
      <c r="P119" s="3">
        <v>1</v>
      </c>
      <c r="Q119" s="3">
        <v>4</v>
      </c>
      <c r="R119" s="3">
        <v>5</v>
      </c>
      <c r="S119" s="3">
        <v>6</v>
      </c>
      <c r="T119" s="3">
        <v>12</v>
      </c>
      <c r="U119" s="3">
        <v>4</v>
      </c>
      <c r="V119" s="3">
        <v>5</v>
      </c>
      <c r="W119" s="3">
        <v>4</v>
      </c>
      <c r="X119" s="3">
        <v>4</v>
      </c>
      <c r="Y119" s="3">
        <v>2</v>
      </c>
      <c r="Z119" s="3">
        <v>5</v>
      </c>
      <c r="AA119" s="3">
        <v>4</v>
      </c>
      <c r="AB119" s="3">
        <v>5</v>
      </c>
      <c r="AC119" s="3">
        <v>10</v>
      </c>
      <c r="AD119" s="3">
        <v>1</v>
      </c>
      <c r="AE119" s="3">
        <v>6</v>
      </c>
      <c r="AF119" s="3">
        <v>9</v>
      </c>
      <c r="AG119" s="3">
        <v>3</v>
      </c>
      <c r="AH119" s="3">
        <v>2</v>
      </c>
      <c r="AI119" s="3">
        <v>7</v>
      </c>
      <c r="AJ119" s="3">
        <v>8</v>
      </c>
      <c r="AK119" s="3">
        <f>2025-Table10[[#This Row],[rocnik]]</f>
        <v>55</v>
      </c>
      <c r="AL119" s="4">
        <f>SUM(Table10[[#This Row],[p1 re]:[p10]])</f>
        <v>20</v>
      </c>
      <c r="AM119" s="4">
        <f>_xlfn.STDEV.P(Table10[[#This Row],[p1 re]:[p10]])</f>
        <v>0.7745966692414834</v>
      </c>
      <c r="AN119" s="4">
        <f>STANDARDIZE(Table10[[#This Row],[HS]],$P$5,$Q$5)</f>
        <v>-1.2933613455638431</v>
      </c>
      <c r="AO119" s="72">
        <f>ROUND((10*(Table10[[#This Row],[HS]]-$P$5)/$Q$5)+50,0)</f>
        <v>37</v>
      </c>
      <c r="AP119" s="72">
        <f>Table10[[#This Row],[HS]]-$BA$9</f>
        <v>20</v>
      </c>
      <c r="AQ119" s="72">
        <f>Table10[[#This Row],[HS]]+$BA$9</f>
        <v>20</v>
      </c>
      <c r="AR119" s="119">
        <f>PERCENTRANK(Table10[HS],Table10[[#This Row],[HS]])</f>
        <v>0.08</v>
      </c>
      <c r="AT119" s="128">
        <f>SUM(Table10[[#This Row],[p1 re]],Table10[[#This Row],[p3 re]],Table10[[#This Row],[p7 re]],Table10[[#This Row],[p9 re]],)</f>
        <v>7</v>
      </c>
      <c r="AU119" s="128">
        <f t="shared" si="15"/>
        <v>-1.0816413250805912</v>
      </c>
      <c r="AV119" s="113">
        <f t="shared" si="16"/>
        <v>39.183586749194092</v>
      </c>
      <c r="AW119" s="128">
        <f>SUM(Table10[[#This Row],[p2]],Table10[[#This Row],[p4]],Table10[[#This Row],[p6]],Table10[[#This Row],[p8]],Table10[[#This Row],[p10]])</f>
        <v>11</v>
      </c>
      <c r="AX119" s="113">
        <f t="shared" si="17"/>
        <v>-0.95477382195718286</v>
      </c>
      <c r="AY119" s="113">
        <f t="shared" si="18"/>
        <v>40.452261780428174</v>
      </c>
    </row>
    <row r="120" spans="1:51" x14ac:dyDescent="0.3">
      <c r="A120" s="4">
        <v>43113</v>
      </c>
      <c r="B120" s="4">
        <v>0</v>
      </c>
      <c r="C120" s="4">
        <v>1988</v>
      </c>
      <c r="D120" s="42">
        <v>45961.832731481481</v>
      </c>
      <c r="E120" s="4">
        <v>1</v>
      </c>
      <c r="F120" s="110">
        <v>1</v>
      </c>
      <c r="G120" s="4">
        <v>1</v>
      </c>
      <c r="H120" s="4">
        <v>2</v>
      </c>
      <c r="I120" s="4">
        <v>2</v>
      </c>
      <c r="J120" s="4">
        <v>2</v>
      </c>
      <c r="K120" s="4">
        <v>1</v>
      </c>
      <c r="L120" s="4">
        <v>1</v>
      </c>
      <c r="M120" s="4">
        <v>1</v>
      </c>
      <c r="N120" s="4">
        <v>3</v>
      </c>
      <c r="O120" s="4">
        <v>2</v>
      </c>
      <c r="P120" s="4">
        <v>4</v>
      </c>
      <c r="Q120" s="4">
        <v>6</v>
      </c>
      <c r="R120" s="4">
        <v>8</v>
      </c>
      <c r="S120" s="4">
        <v>5</v>
      </c>
      <c r="T120" s="4">
        <v>5</v>
      </c>
      <c r="U120" s="4">
        <v>3</v>
      </c>
      <c r="V120" s="4">
        <v>5</v>
      </c>
      <c r="W120" s="4">
        <v>3</v>
      </c>
      <c r="X120" s="4">
        <v>6</v>
      </c>
      <c r="Y120" s="4">
        <v>4</v>
      </c>
      <c r="Z120" s="4">
        <v>10</v>
      </c>
      <c r="AA120" s="4">
        <v>2</v>
      </c>
      <c r="AB120" s="4">
        <v>1</v>
      </c>
      <c r="AC120" s="4">
        <v>9</v>
      </c>
      <c r="AD120" s="4">
        <v>5</v>
      </c>
      <c r="AE120" s="4">
        <v>7</v>
      </c>
      <c r="AF120" s="4">
        <v>10</v>
      </c>
      <c r="AG120" s="4">
        <v>3</v>
      </c>
      <c r="AH120" s="4">
        <v>4</v>
      </c>
      <c r="AI120" s="4">
        <v>6</v>
      </c>
      <c r="AJ120" s="4">
        <v>8</v>
      </c>
      <c r="AK120" s="4">
        <f>2025-Table10[[#This Row],[rocnik]]</f>
        <v>37</v>
      </c>
      <c r="AL120" s="4">
        <f>SUM(Table10[[#This Row],[p1 re]:[p10]])</f>
        <v>19</v>
      </c>
      <c r="AM120" s="4">
        <f>_xlfn.STDEV.P(Table10[[#This Row],[p1 re]:[p10]])</f>
        <v>0.94339811320566036</v>
      </c>
      <c r="AN120" s="4">
        <f>STANDARDIZE(Table10[[#This Row],[HS]],$P$5,$Q$5)</f>
        <v>-1.4484343935458051</v>
      </c>
      <c r="AO120" s="72">
        <f>ROUND((10*(Table10[[#This Row],[HS]]-$P$5)/$Q$5)+50,0)</f>
        <v>36</v>
      </c>
      <c r="AP120" s="72">
        <f>Table10[[#This Row],[HS]]-$BA$9</f>
        <v>19</v>
      </c>
      <c r="AQ120" s="72">
        <f>Table10[[#This Row],[HS]]+$BA$9</f>
        <v>19</v>
      </c>
      <c r="AR120" s="119">
        <f>PERCENTRANK(Table10[HS],Table10[[#This Row],[HS]])</f>
        <v>5.8999999999999997E-2</v>
      </c>
      <c r="AT120" s="128">
        <f>SUM(Table10[[#This Row],[p1 re]],Table10[[#This Row],[p3 re]],Table10[[#This Row],[p7 re]],Table10[[#This Row],[p9 re]],)</f>
        <v>6</v>
      </c>
      <c r="AU120" s="128">
        <f t="shared" si="15"/>
        <v>-1.3486855526419821</v>
      </c>
      <c r="AV120" s="113">
        <f t="shared" si="16"/>
        <v>36.513144473580184</v>
      </c>
      <c r="AW120" s="128">
        <f>SUM(Table10[[#This Row],[p2]],Table10[[#This Row],[p4]],Table10[[#This Row],[p6]],Table10[[#This Row],[p8]],Table10[[#This Row],[p10]])</f>
        <v>12</v>
      </c>
      <c r="AX120" s="113">
        <f t="shared" si="17"/>
        <v>-0.74180646523196303</v>
      </c>
      <c r="AY120" s="113">
        <f t="shared" si="18"/>
        <v>42.581935347680371</v>
      </c>
    </row>
    <row r="121" spans="1:51" x14ac:dyDescent="0.3">
      <c r="A121" s="3">
        <v>43242</v>
      </c>
      <c r="B121" s="3">
        <v>1</v>
      </c>
      <c r="C121" s="3">
        <v>2001</v>
      </c>
      <c r="D121" s="41">
        <v>45962.449004629627</v>
      </c>
      <c r="E121" s="3">
        <v>2</v>
      </c>
      <c r="F121" s="110">
        <v>2</v>
      </c>
      <c r="G121" s="3">
        <v>1</v>
      </c>
      <c r="H121" s="3">
        <v>5</v>
      </c>
      <c r="I121" s="3">
        <v>4</v>
      </c>
      <c r="J121" s="3">
        <v>5</v>
      </c>
      <c r="K121" s="3">
        <v>4</v>
      </c>
      <c r="L121" s="3">
        <v>5</v>
      </c>
      <c r="M121" s="3">
        <v>1</v>
      </c>
      <c r="N121" s="3">
        <v>5</v>
      </c>
      <c r="O121" s="3">
        <v>1</v>
      </c>
      <c r="P121" s="3">
        <v>5</v>
      </c>
      <c r="Q121" s="3">
        <v>5</v>
      </c>
      <c r="R121" s="3">
        <v>4</v>
      </c>
      <c r="S121" s="3">
        <v>3</v>
      </c>
      <c r="T121" s="3">
        <v>2</v>
      </c>
      <c r="U121" s="3">
        <v>3</v>
      </c>
      <c r="V121" s="3">
        <v>2</v>
      </c>
      <c r="W121" s="3">
        <v>6</v>
      </c>
      <c r="X121" s="3">
        <v>1</v>
      </c>
      <c r="Y121" s="3">
        <v>2</v>
      </c>
      <c r="Z121" s="3">
        <v>2</v>
      </c>
      <c r="AA121" s="3">
        <v>2</v>
      </c>
      <c r="AB121" s="3">
        <v>6</v>
      </c>
      <c r="AC121" s="3">
        <v>7</v>
      </c>
      <c r="AD121" s="3">
        <v>5</v>
      </c>
      <c r="AE121" s="3">
        <v>8</v>
      </c>
      <c r="AF121" s="3">
        <v>4</v>
      </c>
      <c r="AG121" s="3">
        <v>1</v>
      </c>
      <c r="AH121" s="3">
        <v>9</v>
      </c>
      <c r="AI121" s="3">
        <v>10</v>
      </c>
      <c r="AJ121" s="3">
        <v>3</v>
      </c>
      <c r="AK121" s="3">
        <f>2025-Table10[[#This Row],[rocnik]]</f>
        <v>24</v>
      </c>
      <c r="AL121" s="4">
        <f>SUM(Table10[[#This Row],[p1 re]:[p10]])</f>
        <v>36</v>
      </c>
      <c r="AM121" s="4">
        <f>_xlfn.STDEV.P(Table10[[#This Row],[p1 re]:[p10]])</f>
        <v>1.7435595774162693</v>
      </c>
      <c r="AN121" s="4">
        <f>STANDARDIZE(Table10[[#This Row],[HS]],$P$5,$Q$5)</f>
        <v>1.1878074221475494</v>
      </c>
      <c r="AO121" s="72">
        <f>ROUND((10*(Table10[[#This Row],[HS]]-$P$5)/$Q$5)+50,0)</f>
        <v>62</v>
      </c>
      <c r="AP121" s="72">
        <f>Table10[[#This Row],[HS]]-$BA$9</f>
        <v>36</v>
      </c>
      <c r="AQ121" s="72">
        <f>Table10[[#This Row],[HS]]+$BA$9</f>
        <v>36</v>
      </c>
      <c r="AR121" s="119">
        <f>PERCENTRANK(Table10[HS],Table10[[#This Row],[HS]])</f>
        <v>0.873</v>
      </c>
      <c r="AT121" s="128">
        <f>SUM(Table10[[#This Row],[p1 re]],Table10[[#This Row],[p3 re]],Table10[[#This Row],[p7 re]],Table10[[#This Row],[p9 re]],)</f>
        <v>7</v>
      </c>
      <c r="AU121" s="128">
        <f t="shared" si="15"/>
        <v>-1.0816413250805912</v>
      </c>
      <c r="AV121" s="113">
        <f t="shared" si="16"/>
        <v>39.183586749194092</v>
      </c>
      <c r="AW121" s="128">
        <f>SUM(Table10[[#This Row],[p2]],Table10[[#This Row],[p4]],Table10[[#This Row],[p6]],Table10[[#This Row],[p8]],Table10[[#This Row],[p10]])</f>
        <v>25</v>
      </c>
      <c r="AX121" s="113">
        <f t="shared" si="17"/>
        <v>2.0267691721958943</v>
      </c>
      <c r="AY121" s="113">
        <f t="shared" si="18"/>
        <v>70.26769172195894</v>
      </c>
    </row>
    <row r="122" spans="1:51" x14ac:dyDescent="0.3">
      <c r="A122" s="4">
        <v>43272</v>
      </c>
      <c r="B122" s="4">
        <v>0</v>
      </c>
      <c r="C122" s="4">
        <v>1994</v>
      </c>
      <c r="D122" s="42">
        <v>45962.71607638889</v>
      </c>
      <c r="E122" s="4" t="s">
        <v>51</v>
      </c>
      <c r="F122" s="110">
        <v>2.5</v>
      </c>
      <c r="G122" s="4">
        <v>1</v>
      </c>
      <c r="H122" s="4">
        <v>4</v>
      </c>
      <c r="I122" s="4">
        <v>2</v>
      </c>
      <c r="J122" s="4">
        <v>4</v>
      </c>
      <c r="K122" s="4">
        <v>2</v>
      </c>
      <c r="L122" s="4">
        <v>2</v>
      </c>
      <c r="M122" s="4">
        <v>1</v>
      </c>
      <c r="N122" s="4">
        <v>4</v>
      </c>
      <c r="O122" s="4">
        <v>2</v>
      </c>
      <c r="P122" s="4">
        <v>2</v>
      </c>
      <c r="Q122" s="4">
        <v>33</v>
      </c>
      <c r="R122" s="4">
        <v>20</v>
      </c>
      <c r="S122" s="4">
        <v>2</v>
      </c>
      <c r="T122" s="4">
        <v>3</v>
      </c>
      <c r="U122" s="4">
        <v>3</v>
      </c>
      <c r="V122" s="4">
        <v>4</v>
      </c>
      <c r="W122" s="4">
        <v>4</v>
      </c>
      <c r="X122" s="4">
        <v>7</v>
      </c>
      <c r="Y122" s="4">
        <v>3</v>
      </c>
      <c r="Z122" s="4">
        <v>7</v>
      </c>
      <c r="AA122" s="4">
        <v>1</v>
      </c>
      <c r="AB122" s="4">
        <v>3</v>
      </c>
      <c r="AC122" s="4">
        <v>6</v>
      </c>
      <c r="AD122" s="4">
        <v>4</v>
      </c>
      <c r="AE122" s="4">
        <v>5</v>
      </c>
      <c r="AF122" s="4">
        <v>10</v>
      </c>
      <c r="AG122" s="4">
        <v>9</v>
      </c>
      <c r="AH122" s="4">
        <v>2</v>
      </c>
      <c r="AI122" s="4">
        <v>7</v>
      </c>
      <c r="AJ122" s="4">
        <v>8</v>
      </c>
      <c r="AK122" s="4">
        <f>2025-Table10[[#This Row],[rocnik]]</f>
        <v>31</v>
      </c>
      <c r="AL122" s="4">
        <f>SUM(Table10[[#This Row],[p1 re]:[p10]])</f>
        <v>24</v>
      </c>
      <c r="AM122" s="4">
        <f>_xlfn.STDEV.P(Table10[[#This Row],[p1 re]:[p10]])</f>
        <v>1.1135528725660044</v>
      </c>
      <c r="AN122" s="4">
        <f>STANDARDIZE(Table10[[#This Row],[HS]],$P$5,$Q$5)</f>
        <v>-0.67306915363599495</v>
      </c>
      <c r="AO122" s="72">
        <f>ROUND((10*(Table10[[#This Row],[HS]]-$P$5)/$Q$5)+50,0)</f>
        <v>43</v>
      </c>
      <c r="AP122" s="72">
        <f>Table10[[#This Row],[HS]]-$BA$9</f>
        <v>24</v>
      </c>
      <c r="AQ122" s="72">
        <f>Table10[[#This Row],[HS]]+$BA$9</f>
        <v>24</v>
      </c>
      <c r="AR122" s="119">
        <f>PERCENTRANK(Table10[HS],Table10[[#This Row],[HS]])</f>
        <v>0.24399999999999999</v>
      </c>
      <c r="AT122" s="128">
        <f>SUM(Table10[[#This Row],[p1 re]],Table10[[#This Row],[p3 re]],Table10[[#This Row],[p7 re]],Table10[[#This Row],[p9 re]],)</f>
        <v>6</v>
      </c>
      <c r="AU122" s="128">
        <f t="shared" si="15"/>
        <v>-1.3486855526419821</v>
      </c>
      <c r="AV122" s="113">
        <f t="shared" si="16"/>
        <v>36.513144473580184</v>
      </c>
      <c r="AW122" s="128">
        <f>SUM(Table10[[#This Row],[p2]],Table10[[#This Row],[p4]],Table10[[#This Row],[p6]],Table10[[#This Row],[p8]],Table10[[#This Row],[p10]])</f>
        <v>16</v>
      </c>
      <c r="AX122" s="113">
        <f t="shared" si="17"/>
        <v>0.11006296166891609</v>
      </c>
      <c r="AY122" s="113">
        <f t="shared" si="18"/>
        <v>51.100629616689162</v>
      </c>
    </row>
    <row r="123" spans="1:51" x14ac:dyDescent="0.3">
      <c r="A123" s="3">
        <v>43382</v>
      </c>
      <c r="B123" s="3">
        <v>1</v>
      </c>
      <c r="C123" s="3">
        <v>1999</v>
      </c>
      <c r="D123" s="41">
        <v>45962.683009259257</v>
      </c>
      <c r="E123" s="3">
        <v>1</v>
      </c>
      <c r="F123" s="110">
        <v>1</v>
      </c>
      <c r="G123" s="3">
        <v>4</v>
      </c>
      <c r="H123" s="3">
        <v>4</v>
      </c>
      <c r="I123" s="3">
        <v>1</v>
      </c>
      <c r="J123" s="3">
        <v>5</v>
      </c>
      <c r="K123" s="3">
        <v>1</v>
      </c>
      <c r="L123" s="3">
        <v>4</v>
      </c>
      <c r="M123" s="3">
        <v>1</v>
      </c>
      <c r="N123" s="3">
        <v>4</v>
      </c>
      <c r="O123" s="3">
        <v>1</v>
      </c>
      <c r="P123" s="3">
        <v>4</v>
      </c>
      <c r="Q123" s="3">
        <v>6</v>
      </c>
      <c r="R123" s="3">
        <v>5</v>
      </c>
      <c r="S123" s="3">
        <v>4</v>
      </c>
      <c r="T123" s="3">
        <v>3</v>
      </c>
      <c r="U123" s="3">
        <v>2</v>
      </c>
      <c r="V123" s="3">
        <v>4</v>
      </c>
      <c r="W123" s="3">
        <v>7</v>
      </c>
      <c r="X123" s="3">
        <v>6</v>
      </c>
      <c r="Y123" s="3">
        <v>4</v>
      </c>
      <c r="Z123" s="3">
        <v>4</v>
      </c>
      <c r="AA123" s="3">
        <v>8</v>
      </c>
      <c r="AB123" s="3">
        <v>3</v>
      </c>
      <c r="AC123" s="3">
        <v>6</v>
      </c>
      <c r="AD123" s="3">
        <v>4</v>
      </c>
      <c r="AE123" s="3">
        <v>7</v>
      </c>
      <c r="AF123" s="3">
        <v>2</v>
      </c>
      <c r="AG123" s="3">
        <v>1</v>
      </c>
      <c r="AH123" s="3">
        <v>10</v>
      </c>
      <c r="AI123" s="3">
        <v>5</v>
      </c>
      <c r="AJ123" s="3">
        <v>9</v>
      </c>
      <c r="AK123" s="3">
        <f>2025-Table10[[#This Row],[rocnik]]</f>
        <v>26</v>
      </c>
      <c r="AL123" s="4">
        <f>SUM(Table10[[#This Row],[p1 re]:[p10]])</f>
        <v>29</v>
      </c>
      <c r="AM123" s="4">
        <f>_xlfn.STDEV.P(Table10[[#This Row],[p1 re]:[p10]])</f>
        <v>1.57797338380595</v>
      </c>
      <c r="AN123" s="4">
        <f>STANDARDIZE(Table10[[#This Row],[HS]],$P$5,$Q$5)</f>
        <v>0.1022960862738152</v>
      </c>
      <c r="AO123" s="72">
        <f>ROUND((10*(Table10[[#This Row],[HS]]-$P$5)/$Q$5)+50,0)</f>
        <v>51</v>
      </c>
      <c r="AP123" s="72">
        <f>Table10[[#This Row],[HS]]-$BA$9</f>
        <v>29</v>
      </c>
      <c r="AQ123" s="72">
        <f>Table10[[#This Row],[HS]]+$BA$9</f>
        <v>29</v>
      </c>
      <c r="AR123" s="119">
        <f>PERCENTRANK(Table10[HS],Table10[[#This Row],[HS]])</f>
        <v>0.47199999999999998</v>
      </c>
      <c r="AT123" s="128">
        <f>SUM(Table10[[#This Row],[p1 re]],Table10[[#This Row],[p3 re]],Table10[[#This Row],[p7 re]],Table10[[#This Row],[p9 re]],)</f>
        <v>7</v>
      </c>
      <c r="AU123" s="128">
        <f t="shared" si="15"/>
        <v>-1.0816413250805912</v>
      </c>
      <c r="AV123" s="113">
        <f t="shared" si="16"/>
        <v>39.183586749194092</v>
      </c>
      <c r="AW123" s="128">
        <f>SUM(Table10[[#This Row],[p2]],Table10[[#This Row],[p4]],Table10[[#This Row],[p6]],Table10[[#This Row],[p8]],Table10[[#This Row],[p10]])</f>
        <v>21</v>
      </c>
      <c r="AX123" s="113">
        <f t="shared" si="17"/>
        <v>1.174899745295015</v>
      </c>
      <c r="AY123" s="113">
        <f t="shared" si="18"/>
        <v>61.74899745295015</v>
      </c>
    </row>
    <row r="124" spans="1:51" x14ac:dyDescent="0.3">
      <c r="A124" s="4">
        <v>43399</v>
      </c>
      <c r="B124" s="4">
        <v>1</v>
      </c>
      <c r="C124" s="4">
        <v>1991</v>
      </c>
      <c r="D124" s="42">
        <v>45962.745092592595</v>
      </c>
      <c r="E124" s="4" t="s">
        <v>28</v>
      </c>
      <c r="F124" s="110"/>
      <c r="G124" s="4">
        <v>4</v>
      </c>
      <c r="H124" s="4">
        <v>4</v>
      </c>
      <c r="I124" s="4">
        <v>2</v>
      </c>
      <c r="J124" s="4">
        <v>4</v>
      </c>
      <c r="K124" s="4">
        <v>3</v>
      </c>
      <c r="L124" s="4">
        <v>4</v>
      </c>
      <c r="M124" s="4">
        <v>2</v>
      </c>
      <c r="N124" s="4">
        <v>4</v>
      </c>
      <c r="O124" s="4">
        <v>2</v>
      </c>
      <c r="P124" s="4">
        <v>3</v>
      </c>
      <c r="Q124" s="4">
        <v>3</v>
      </c>
      <c r="R124" s="4">
        <v>4</v>
      </c>
      <c r="S124" s="4">
        <v>3</v>
      </c>
      <c r="T124" s="4">
        <v>4</v>
      </c>
      <c r="U124" s="4">
        <v>4</v>
      </c>
      <c r="V124" s="4">
        <v>6</v>
      </c>
      <c r="W124" s="4">
        <v>27</v>
      </c>
      <c r="X124" s="4">
        <v>3</v>
      </c>
      <c r="Y124" s="4">
        <v>3</v>
      </c>
      <c r="Z124" s="4">
        <v>4</v>
      </c>
      <c r="AA124" s="4">
        <v>7</v>
      </c>
      <c r="AB124" s="4">
        <v>5</v>
      </c>
      <c r="AC124" s="4">
        <v>2</v>
      </c>
      <c r="AD124" s="4">
        <v>8</v>
      </c>
      <c r="AE124" s="4">
        <v>6</v>
      </c>
      <c r="AF124" s="4">
        <v>3</v>
      </c>
      <c r="AG124" s="4">
        <v>1</v>
      </c>
      <c r="AH124" s="4">
        <v>10</v>
      </c>
      <c r="AI124" s="4">
        <v>9</v>
      </c>
      <c r="AJ124" s="4">
        <v>4</v>
      </c>
      <c r="AK124" s="4">
        <f>2025-Table10[[#This Row],[rocnik]]</f>
        <v>34</v>
      </c>
      <c r="AL124" s="4">
        <f>SUM(Table10[[#This Row],[p1 re]:[p10]])</f>
        <v>32</v>
      </c>
      <c r="AM124" s="4">
        <f>_xlfn.STDEV.P(Table10[[#This Row],[p1 re]:[p10]])</f>
        <v>0.87177978870813466</v>
      </c>
      <c r="AN124" s="4">
        <f>STANDARDIZE(Table10[[#This Row],[HS]],$P$5,$Q$5)</f>
        <v>0.56751523021970129</v>
      </c>
      <c r="AO124" s="72">
        <f>ROUND((10*(Table10[[#This Row],[HS]]-$P$5)/$Q$5)+50,0)</f>
        <v>56</v>
      </c>
      <c r="AP124" s="72">
        <f>Table10[[#This Row],[HS]]-$BA$9</f>
        <v>32</v>
      </c>
      <c r="AQ124" s="72">
        <f>Table10[[#This Row],[HS]]+$BA$9</f>
        <v>32</v>
      </c>
      <c r="AR124" s="119">
        <f>PERCENTRANK(Table10[HS],Table10[[#This Row],[HS]])</f>
        <v>0.67</v>
      </c>
      <c r="AT124" s="128">
        <f>SUM(Table10[[#This Row],[p1 re]],Table10[[#This Row],[p3 re]],Table10[[#This Row],[p7 re]],Table10[[#This Row],[p9 re]],)</f>
        <v>10</v>
      </c>
      <c r="AU124" s="128">
        <f t="shared" si="15"/>
        <v>-0.28050864239641887</v>
      </c>
      <c r="AV124" s="113">
        <f t="shared" si="16"/>
        <v>47.194913576035809</v>
      </c>
      <c r="AW124" s="128">
        <f>SUM(Table10[[#This Row],[p2]],Table10[[#This Row],[p4]],Table10[[#This Row],[p6]],Table10[[#This Row],[p8]],Table10[[#This Row],[p10]])</f>
        <v>19</v>
      </c>
      <c r="AX124" s="113">
        <f t="shared" si="17"/>
        <v>0.74896503184457541</v>
      </c>
      <c r="AY124" s="113">
        <f t="shared" si="18"/>
        <v>57.489650318445754</v>
      </c>
    </row>
    <row r="125" spans="1:51" x14ac:dyDescent="0.3">
      <c r="A125" s="3">
        <v>43415</v>
      </c>
      <c r="B125" s="3">
        <v>0</v>
      </c>
      <c r="C125" s="3">
        <v>2005</v>
      </c>
      <c r="D125" s="41">
        <v>45962.754236111112</v>
      </c>
      <c r="E125" s="3">
        <v>3</v>
      </c>
      <c r="F125" s="110">
        <v>3</v>
      </c>
      <c r="G125" s="3">
        <v>5</v>
      </c>
      <c r="H125" s="3">
        <v>5</v>
      </c>
      <c r="I125" s="3">
        <v>4</v>
      </c>
      <c r="J125" s="3">
        <v>5</v>
      </c>
      <c r="K125" s="3">
        <v>1</v>
      </c>
      <c r="L125" s="3">
        <v>2</v>
      </c>
      <c r="M125" s="3">
        <v>2</v>
      </c>
      <c r="N125" s="3">
        <v>5</v>
      </c>
      <c r="O125" s="3">
        <v>4</v>
      </c>
      <c r="P125" s="3">
        <v>5</v>
      </c>
      <c r="Q125" s="3">
        <v>5</v>
      </c>
      <c r="R125" s="3">
        <v>5</v>
      </c>
      <c r="S125" s="3">
        <v>8</v>
      </c>
      <c r="T125" s="3">
        <v>3</v>
      </c>
      <c r="U125" s="3">
        <v>2</v>
      </c>
      <c r="V125" s="3">
        <v>4</v>
      </c>
      <c r="W125" s="3">
        <v>2</v>
      </c>
      <c r="X125" s="3">
        <v>7</v>
      </c>
      <c r="Y125" s="3">
        <v>5</v>
      </c>
      <c r="Z125" s="3">
        <v>3</v>
      </c>
      <c r="AA125" s="3">
        <v>5</v>
      </c>
      <c r="AB125" s="3">
        <v>2</v>
      </c>
      <c r="AC125" s="3">
        <v>7</v>
      </c>
      <c r="AD125" s="3">
        <v>10</v>
      </c>
      <c r="AE125" s="3">
        <v>9</v>
      </c>
      <c r="AF125" s="3">
        <v>6</v>
      </c>
      <c r="AG125" s="3">
        <v>8</v>
      </c>
      <c r="AH125" s="3">
        <v>1</v>
      </c>
      <c r="AI125" s="3">
        <v>4</v>
      </c>
      <c r="AJ125" s="3">
        <v>3</v>
      </c>
      <c r="AK125" s="3">
        <f>2025-Table10[[#This Row],[rocnik]]</f>
        <v>20</v>
      </c>
      <c r="AL125" s="4">
        <f>SUM(Table10[[#This Row],[p1 re]:[p10]])</f>
        <v>38</v>
      </c>
      <c r="AM125" s="4">
        <f>_xlfn.STDEV.P(Table10[[#This Row],[p1 re]:[p10]])</f>
        <v>1.4696938456699069</v>
      </c>
      <c r="AN125" s="4">
        <f>STANDARDIZE(Table10[[#This Row],[HS]],$P$5,$Q$5)</f>
        <v>1.4979535181114734</v>
      </c>
      <c r="AO125" s="72">
        <f>ROUND((10*(Table10[[#This Row],[HS]]-$P$5)/$Q$5)+50,0)</f>
        <v>65</v>
      </c>
      <c r="AP125" s="72">
        <f>Table10[[#This Row],[HS]]-$BA$9</f>
        <v>38</v>
      </c>
      <c r="AQ125" s="72">
        <f>Table10[[#This Row],[HS]]+$BA$9</f>
        <v>38</v>
      </c>
      <c r="AR125" s="119">
        <f>PERCENTRANK(Table10[HS],Table10[[#This Row],[HS]])</f>
        <v>0.91900000000000004</v>
      </c>
      <c r="AT125" s="128">
        <f>SUM(Table10[[#This Row],[p1 re]],Table10[[#This Row],[p3 re]],Table10[[#This Row],[p7 re]],Table10[[#This Row],[p9 re]],)</f>
        <v>15</v>
      </c>
      <c r="AU125" s="128">
        <f t="shared" si="15"/>
        <v>1.0547124954105351</v>
      </c>
      <c r="AV125" s="113">
        <f t="shared" si="16"/>
        <v>60.54712495410535</v>
      </c>
      <c r="AW125" s="128">
        <f>SUM(Table10[[#This Row],[p2]],Table10[[#This Row],[p4]],Table10[[#This Row],[p6]],Table10[[#This Row],[p8]],Table10[[#This Row],[p10]])</f>
        <v>22</v>
      </c>
      <c r="AX125" s="113">
        <f t="shared" si="17"/>
        <v>1.3878671020202349</v>
      </c>
      <c r="AY125" s="113">
        <f t="shared" si="18"/>
        <v>63.878671020202347</v>
      </c>
    </row>
    <row r="126" spans="1:51" x14ac:dyDescent="0.3">
      <c r="A126" s="4">
        <v>43451</v>
      </c>
      <c r="B126" s="4">
        <v>0</v>
      </c>
      <c r="C126" s="4">
        <v>2001</v>
      </c>
      <c r="D126" s="42">
        <v>45968.597939814812</v>
      </c>
      <c r="E126" s="4">
        <v>5</v>
      </c>
      <c r="F126" s="110">
        <v>5</v>
      </c>
      <c r="G126" s="4">
        <v>2</v>
      </c>
      <c r="H126" s="4">
        <v>4</v>
      </c>
      <c r="I126" s="4">
        <v>2</v>
      </c>
      <c r="J126" s="4">
        <v>4</v>
      </c>
      <c r="K126" s="4">
        <v>2</v>
      </c>
      <c r="L126" s="4">
        <v>3</v>
      </c>
      <c r="M126" s="4">
        <v>1</v>
      </c>
      <c r="N126" s="4">
        <v>2</v>
      </c>
      <c r="O126" s="4">
        <v>2</v>
      </c>
      <c r="P126" s="4">
        <v>4</v>
      </c>
      <c r="Q126" s="4">
        <v>4</v>
      </c>
      <c r="R126" s="4">
        <v>4</v>
      </c>
      <c r="S126" s="4">
        <v>3</v>
      </c>
      <c r="T126" s="4">
        <v>3</v>
      </c>
      <c r="U126" s="4">
        <v>3</v>
      </c>
      <c r="V126" s="4">
        <v>4</v>
      </c>
      <c r="W126" s="4">
        <v>3</v>
      </c>
      <c r="X126" s="4">
        <v>4</v>
      </c>
      <c r="Y126" s="4">
        <v>6</v>
      </c>
      <c r="Z126" s="4">
        <v>4</v>
      </c>
      <c r="AA126" s="4">
        <v>2</v>
      </c>
      <c r="AB126" s="4">
        <v>1</v>
      </c>
      <c r="AC126" s="4">
        <v>10</v>
      </c>
      <c r="AD126" s="4">
        <v>9</v>
      </c>
      <c r="AE126" s="4">
        <v>5</v>
      </c>
      <c r="AF126" s="4">
        <v>6</v>
      </c>
      <c r="AG126" s="4">
        <v>3</v>
      </c>
      <c r="AH126" s="4">
        <v>8</v>
      </c>
      <c r="AI126" s="4">
        <v>7</v>
      </c>
      <c r="AJ126" s="4">
        <v>4</v>
      </c>
      <c r="AK126" s="4">
        <f>2025-Table10[[#This Row],[rocnik]]</f>
        <v>24</v>
      </c>
      <c r="AL126" s="4">
        <f>SUM(Table10[[#This Row],[p1 re]:[p10]])</f>
        <v>26</v>
      </c>
      <c r="AM126" s="4">
        <f>_xlfn.STDEV.P(Table10[[#This Row],[p1 re]:[p10]])</f>
        <v>1.019803902718557</v>
      </c>
      <c r="AN126" s="4">
        <f>STANDARDIZE(Table10[[#This Row],[HS]],$P$5,$Q$5)</f>
        <v>-0.36292305767207089</v>
      </c>
      <c r="AO126" s="72">
        <f>ROUND((10*(Table10[[#This Row],[HS]]-$P$5)/$Q$5)+50,0)</f>
        <v>46</v>
      </c>
      <c r="AP126" s="72">
        <f>Table10[[#This Row],[HS]]-$BA$9</f>
        <v>26</v>
      </c>
      <c r="AQ126" s="72">
        <f>Table10[[#This Row],[HS]]+$BA$9</f>
        <v>26</v>
      </c>
      <c r="AR126" s="119">
        <f>PERCENTRANK(Table10[HS],Table10[[#This Row],[HS]])</f>
        <v>0.35</v>
      </c>
      <c r="AT126" s="128">
        <f>SUM(Table10[[#This Row],[p1 re]],Table10[[#This Row],[p3 re]],Table10[[#This Row],[p7 re]],Table10[[#This Row],[p9 re]],)</f>
        <v>7</v>
      </c>
      <c r="AU126" s="128">
        <f t="shared" si="15"/>
        <v>-1.0816413250805912</v>
      </c>
      <c r="AV126" s="113">
        <f t="shared" si="16"/>
        <v>39.183586749194092</v>
      </c>
      <c r="AW126" s="128">
        <f>SUM(Table10[[#This Row],[p2]],Table10[[#This Row],[p4]],Table10[[#This Row],[p6]],Table10[[#This Row],[p8]],Table10[[#This Row],[p10]])</f>
        <v>17</v>
      </c>
      <c r="AX126" s="113">
        <f t="shared" si="17"/>
        <v>0.32303031839413587</v>
      </c>
      <c r="AY126" s="113">
        <f t="shared" si="18"/>
        <v>53.230303183941359</v>
      </c>
    </row>
    <row r="127" spans="1:51" x14ac:dyDescent="0.3">
      <c r="A127" s="3">
        <v>43459</v>
      </c>
      <c r="B127" s="3">
        <v>0</v>
      </c>
      <c r="C127" s="3">
        <v>2004</v>
      </c>
      <c r="D127" s="41">
        <v>45962.890138888892</v>
      </c>
      <c r="E127" s="3" t="s">
        <v>28</v>
      </c>
      <c r="F127" s="110"/>
      <c r="G127" s="3">
        <v>4</v>
      </c>
      <c r="H127" s="3">
        <v>5</v>
      </c>
      <c r="I127" s="3">
        <v>4</v>
      </c>
      <c r="J127" s="3">
        <v>5</v>
      </c>
      <c r="K127" s="3">
        <v>2</v>
      </c>
      <c r="L127" s="3">
        <v>5</v>
      </c>
      <c r="M127" s="3">
        <v>3</v>
      </c>
      <c r="N127" s="3">
        <v>4</v>
      </c>
      <c r="O127" s="3">
        <v>4</v>
      </c>
      <c r="P127" s="3">
        <v>4</v>
      </c>
      <c r="Q127" s="3">
        <v>4</v>
      </c>
      <c r="R127" s="3">
        <v>8</v>
      </c>
      <c r="S127" s="3">
        <v>4</v>
      </c>
      <c r="T127" s="3">
        <v>3</v>
      </c>
      <c r="U127" s="3">
        <v>8</v>
      </c>
      <c r="V127" s="3">
        <v>5</v>
      </c>
      <c r="W127" s="3">
        <v>6</v>
      </c>
      <c r="X127" s="3">
        <v>7</v>
      </c>
      <c r="Y127" s="3">
        <v>5</v>
      </c>
      <c r="Z127" s="3">
        <v>5</v>
      </c>
      <c r="AA127" s="3">
        <v>8</v>
      </c>
      <c r="AB127" s="3">
        <v>10</v>
      </c>
      <c r="AC127" s="3">
        <v>9</v>
      </c>
      <c r="AD127" s="3">
        <v>5</v>
      </c>
      <c r="AE127" s="3">
        <v>3</v>
      </c>
      <c r="AF127" s="3">
        <v>7</v>
      </c>
      <c r="AG127" s="3">
        <v>1</v>
      </c>
      <c r="AH127" s="3">
        <v>4</v>
      </c>
      <c r="AI127" s="3">
        <v>2</v>
      </c>
      <c r="AJ127" s="3">
        <v>6</v>
      </c>
      <c r="AK127" s="3">
        <f>2025-Table10[[#This Row],[rocnik]]</f>
        <v>21</v>
      </c>
      <c r="AL127" s="4">
        <f>SUM(Table10[[#This Row],[p1 re]:[p10]])</f>
        <v>40</v>
      </c>
      <c r="AM127" s="4">
        <f>_xlfn.STDEV.P(Table10[[#This Row],[p1 re]:[p10]])</f>
        <v>0.89442719099991586</v>
      </c>
      <c r="AN127" s="4">
        <f>STANDARDIZE(Table10[[#This Row],[HS]],$P$5,$Q$5)</f>
        <v>1.8080996140753973</v>
      </c>
      <c r="AO127" s="72">
        <f>ROUND((10*(Table10[[#This Row],[HS]]-$P$5)/$Q$5)+50,0)</f>
        <v>68</v>
      </c>
      <c r="AP127" s="72">
        <f>Table10[[#This Row],[HS]]-$BA$9</f>
        <v>40</v>
      </c>
      <c r="AQ127" s="72">
        <f>Table10[[#This Row],[HS]]+$BA$9</f>
        <v>40</v>
      </c>
      <c r="AR127" s="119">
        <f>PERCENTRANK(Table10[HS],Table10[[#This Row],[HS]])</f>
        <v>0.96199999999999997</v>
      </c>
      <c r="AT127" s="128">
        <f>SUM(Table10[[#This Row],[p1 re]],Table10[[#This Row],[p3 re]],Table10[[#This Row],[p7 re]],Table10[[#This Row],[p9 re]],)</f>
        <v>15</v>
      </c>
      <c r="AU127" s="128">
        <f t="shared" si="15"/>
        <v>1.0547124954105351</v>
      </c>
      <c r="AV127" s="113">
        <f t="shared" si="16"/>
        <v>60.54712495410535</v>
      </c>
      <c r="AW127" s="128">
        <f>SUM(Table10[[#This Row],[p2]],Table10[[#This Row],[p4]],Table10[[#This Row],[p6]],Table10[[#This Row],[p8]],Table10[[#This Row],[p10]])</f>
        <v>23</v>
      </c>
      <c r="AX127" s="113">
        <f t="shared" si="17"/>
        <v>1.6008344587454546</v>
      </c>
      <c r="AY127" s="113">
        <f t="shared" si="18"/>
        <v>66.008344587454545</v>
      </c>
    </row>
    <row r="128" spans="1:51" x14ac:dyDescent="0.3">
      <c r="A128" s="4">
        <v>43490</v>
      </c>
      <c r="B128" s="4">
        <v>0</v>
      </c>
      <c r="C128" s="4">
        <v>1949</v>
      </c>
      <c r="D128" s="42">
        <v>45963.446967592594</v>
      </c>
      <c r="E128" s="4">
        <v>3</v>
      </c>
      <c r="F128" s="110">
        <v>3</v>
      </c>
      <c r="G128" s="4">
        <v>2</v>
      </c>
      <c r="H128" s="4">
        <v>2</v>
      </c>
      <c r="I128" s="4">
        <v>3</v>
      </c>
      <c r="J128" s="4">
        <v>3</v>
      </c>
      <c r="K128" s="4">
        <v>2</v>
      </c>
      <c r="L128" s="4">
        <v>2</v>
      </c>
      <c r="M128" s="4">
        <v>2</v>
      </c>
      <c r="N128" s="4">
        <v>2</v>
      </c>
      <c r="O128" s="4">
        <v>2</v>
      </c>
      <c r="P128" s="4">
        <v>1</v>
      </c>
      <c r="Q128" s="4">
        <v>10</v>
      </c>
      <c r="R128" s="4">
        <v>6</v>
      </c>
      <c r="S128" s="4">
        <v>5</v>
      </c>
      <c r="T128" s="4">
        <v>7</v>
      </c>
      <c r="U128" s="4">
        <v>5</v>
      </c>
      <c r="V128" s="4">
        <v>7</v>
      </c>
      <c r="W128" s="4">
        <v>13</v>
      </c>
      <c r="X128" s="4">
        <v>5</v>
      </c>
      <c r="Y128" s="4">
        <v>4</v>
      </c>
      <c r="Z128" s="4">
        <v>7</v>
      </c>
      <c r="AA128" s="4">
        <v>6</v>
      </c>
      <c r="AB128" s="4">
        <v>10</v>
      </c>
      <c r="AC128" s="4">
        <v>8</v>
      </c>
      <c r="AD128" s="4">
        <v>7</v>
      </c>
      <c r="AE128" s="4">
        <v>2</v>
      </c>
      <c r="AF128" s="4">
        <v>9</v>
      </c>
      <c r="AG128" s="4">
        <v>1</v>
      </c>
      <c r="AH128" s="4">
        <v>5</v>
      </c>
      <c r="AI128" s="4">
        <v>3</v>
      </c>
      <c r="AJ128" s="4">
        <v>4</v>
      </c>
      <c r="AK128" s="4">
        <f>2025-Table10[[#This Row],[rocnik]]</f>
        <v>76</v>
      </c>
      <c r="AL128" s="4">
        <f>SUM(Table10[[#This Row],[p1 re]:[p10]])</f>
        <v>21</v>
      </c>
      <c r="AM128" s="4">
        <f>_xlfn.STDEV.P(Table10[[#This Row],[p1 re]:[p10]])</f>
        <v>0.53851648071345037</v>
      </c>
      <c r="AN128" s="4">
        <f>STANDARDIZE(Table10[[#This Row],[HS]],$P$5,$Q$5)</f>
        <v>-1.1382882975818809</v>
      </c>
      <c r="AO128" s="72">
        <f>ROUND((10*(Table10[[#This Row],[HS]]-$P$5)/$Q$5)+50,0)</f>
        <v>39</v>
      </c>
      <c r="AP128" s="72">
        <f>Table10[[#This Row],[HS]]-$BA$9</f>
        <v>21</v>
      </c>
      <c r="AQ128" s="72">
        <f>Table10[[#This Row],[HS]]+$BA$9</f>
        <v>21</v>
      </c>
      <c r="AR128" s="119">
        <f>PERCENTRANK(Table10[HS],Table10[[#This Row],[HS]])</f>
        <v>0.13</v>
      </c>
      <c r="AT128" s="128">
        <f>SUM(Table10[[#This Row],[p1 re]],Table10[[#This Row],[p3 re]],Table10[[#This Row],[p7 re]],Table10[[#This Row],[p9 re]],)</f>
        <v>9</v>
      </c>
      <c r="AU128" s="128">
        <f t="shared" si="15"/>
        <v>-0.54755286995780961</v>
      </c>
      <c r="AV128" s="113">
        <f t="shared" si="16"/>
        <v>44.524471300421908</v>
      </c>
      <c r="AW128" s="128">
        <f>SUM(Table10[[#This Row],[p2]],Table10[[#This Row],[p4]],Table10[[#This Row],[p6]],Table10[[#This Row],[p8]],Table10[[#This Row],[p10]])</f>
        <v>10</v>
      </c>
      <c r="AX128" s="113">
        <f t="shared" si="17"/>
        <v>-1.1677411786824026</v>
      </c>
      <c r="AY128" s="113">
        <f t="shared" si="18"/>
        <v>38.322588213175976</v>
      </c>
    </row>
    <row r="129" spans="1:51" x14ac:dyDescent="0.3">
      <c r="A129" s="3">
        <v>43528</v>
      </c>
      <c r="B129" s="3">
        <v>0</v>
      </c>
      <c r="C129" s="3">
        <v>1963</v>
      </c>
      <c r="D129" s="41">
        <v>45963.604375000003</v>
      </c>
      <c r="E129" s="3" t="s">
        <v>28</v>
      </c>
      <c r="F129" s="110"/>
      <c r="G129" s="3">
        <v>4</v>
      </c>
      <c r="H129" s="3">
        <v>2</v>
      </c>
      <c r="I129" s="3">
        <v>2</v>
      </c>
      <c r="J129" s="3">
        <v>4</v>
      </c>
      <c r="K129" s="3">
        <v>2</v>
      </c>
      <c r="L129" s="3">
        <v>4</v>
      </c>
      <c r="M129" s="3">
        <v>4</v>
      </c>
      <c r="N129" s="3">
        <v>4</v>
      </c>
      <c r="O129" s="3">
        <v>1</v>
      </c>
      <c r="P129" s="3">
        <v>2</v>
      </c>
      <c r="Q129" s="3">
        <v>13</v>
      </c>
      <c r="R129" s="3">
        <v>9</v>
      </c>
      <c r="S129" s="3">
        <v>8</v>
      </c>
      <c r="T129" s="3">
        <v>7</v>
      </c>
      <c r="U129" s="3">
        <v>8</v>
      </c>
      <c r="V129" s="3">
        <v>18</v>
      </c>
      <c r="W129" s="3">
        <v>9</v>
      </c>
      <c r="X129" s="3">
        <v>8</v>
      </c>
      <c r="Y129" s="3">
        <v>8</v>
      </c>
      <c r="Z129" s="3">
        <v>14</v>
      </c>
      <c r="AA129" s="3">
        <v>1</v>
      </c>
      <c r="AB129" s="3">
        <v>9</v>
      </c>
      <c r="AC129" s="3">
        <v>8</v>
      </c>
      <c r="AD129" s="3">
        <v>5</v>
      </c>
      <c r="AE129" s="3">
        <v>6</v>
      </c>
      <c r="AF129" s="3">
        <v>2</v>
      </c>
      <c r="AG129" s="3">
        <v>7</v>
      </c>
      <c r="AH129" s="3">
        <v>10</v>
      </c>
      <c r="AI129" s="3">
        <v>3</v>
      </c>
      <c r="AJ129" s="3">
        <v>4</v>
      </c>
      <c r="AK129" s="3">
        <f>2025-Table10[[#This Row],[rocnik]]</f>
        <v>62</v>
      </c>
      <c r="AL129" s="4">
        <f>SUM(Table10[[#This Row],[p1 re]:[p10]])</f>
        <v>29</v>
      </c>
      <c r="AM129" s="4">
        <f>_xlfn.STDEV.P(Table10[[#This Row],[p1 re]:[p10]])</f>
        <v>1.1357816691600546</v>
      </c>
      <c r="AN129" s="4">
        <f>STANDARDIZE(Table10[[#This Row],[HS]],$P$5,$Q$5)</f>
        <v>0.1022960862738152</v>
      </c>
      <c r="AO129" s="72">
        <f>ROUND((10*(Table10[[#This Row],[HS]]-$P$5)/$Q$5)+50,0)</f>
        <v>51</v>
      </c>
      <c r="AP129" s="72">
        <f>Table10[[#This Row],[HS]]-$BA$9</f>
        <v>29</v>
      </c>
      <c r="AQ129" s="72">
        <f>Table10[[#This Row],[HS]]+$BA$9</f>
        <v>29</v>
      </c>
      <c r="AR129" s="119">
        <f>PERCENTRANK(Table10[HS],Table10[[#This Row],[HS]])</f>
        <v>0.47199999999999998</v>
      </c>
      <c r="AT129" s="128">
        <f>SUM(Table10[[#This Row],[p1 re]],Table10[[#This Row],[p3 re]],Table10[[#This Row],[p7 re]],Table10[[#This Row],[p9 re]],)</f>
        <v>11</v>
      </c>
      <c r="AU129" s="128">
        <f t="shared" si="15"/>
        <v>-1.346441483502806E-2</v>
      </c>
      <c r="AV129" s="113">
        <f t="shared" si="16"/>
        <v>49.865355851649717</v>
      </c>
      <c r="AW129" s="128">
        <f>SUM(Table10[[#This Row],[p2]],Table10[[#This Row],[p4]],Table10[[#This Row],[p6]],Table10[[#This Row],[p8]],Table10[[#This Row],[p10]])</f>
        <v>16</v>
      </c>
      <c r="AX129" s="113">
        <f t="shared" si="17"/>
        <v>0.11006296166891609</v>
      </c>
      <c r="AY129" s="113">
        <f t="shared" si="18"/>
        <v>51.100629616689162</v>
      </c>
    </row>
    <row r="130" spans="1:51" x14ac:dyDescent="0.3">
      <c r="A130" s="4">
        <v>43549</v>
      </c>
      <c r="B130" s="4">
        <v>0</v>
      </c>
      <c r="C130" s="4">
        <v>2001</v>
      </c>
      <c r="D130" s="42">
        <v>45963.648298611108</v>
      </c>
      <c r="E130" s="4" t="s">
        <v>54</v>
      </c>
      <c r="F130" s="110">
        <v>6</v>
      </c>
      <c r="G130" s="4">
        <v>4</v>
      </c>
      <c r="H130" s="4">
        <v>4</v>
      </c>
      <c r="I130" s="4">
        <v>4</v>
      </c>
      <c r="J130" s="4">
        <v>4</v>
      </c>
      <c r="K130" s="4">
        <v>4</v>
      </c>
      <c r="L130" s="4">
        <v>4</v>
      </c>
      <c r="M130" s="4">
        <v>1</v>
      </c>
      <c r="N130" s="4">
        <v>2</v>
      </c>
      <c r="O130" s="4">
        <v>4</v>
      </c>
      <c r="P130" s="4">
        <v>4</v>
      </c>
      <c r="Q130" s="4">
        <v>5</v>
      </c>
      <c r="R130" s="4">
        <v>4</v>
      </c>
      <c r="S130" s="4">
        <v>5</v>
      </c>
      <c r="T130" s="4">
        <v>2</v>
      </c>
      <c r="U130" s="4">
        <v>4</v>
      </c>
      <c r="V130" s="4">
        <v>4</v>
      </c>
      <c r="W130" s="4">
        <v>4</v>
      </c>
      <c r="X130" s="4">
        <v>8</v>
      </c>
      <c r="Y130" s="4">
        <v>4</v>
      </c>
      <c r="Z130" s="4">
        <v>8</v>
      </c>
      <c r="AA130" s="4">
        <v>5</v>
      </c>
      <c r="AB130" s="4">
        <v>10</v>
      </c>
      <c r="AC130" s="4">
        <v>6</v>
      </c>
      <c r="AD130" s="4">
        <v>3</v>
      </c>
      <c r="AE130" s="4">
        <v>4</v>
      </c>
      <c r="AF130" s="4">
        <v>9</v>
      </c>
      <c r="AG130" s="4">
        <v>7</v>
      </c>
      <c r="AH130" s="4">
        <v>8</v>
      </c>
      <c r="AI130" s="4">
        <v>2</v>
      </c>
      <c r="AJ130" s="4">
        <v>1</v>
      </c>
      <c r="AK130" s="4">
        <f>2025-Table10[[#This Row],[rocnik]]</f>
        <v>24</v>
      </c>
      <c r="AL130" s="4">
        <f>SUM(Table10[[#This Row],[p1 re]:[p10]])</f>
        <v>35</v>
      </c>
      <c r="AM130" s="4">
        <f>_xlfn.STDEV.P(Table10[[#This Row],[p1 re]:[p10]])</f>
        <v>1.0246950765959599</v>
      </c>
      <c r="AN130" s="4">
        <f>STANDARDIZE(Table10[[#This Row],[HS]],$P$5,$Q$5)</f>
        <v>1.0327343741655872</v>
      </c>
      <c r="AO130" s="72">
        <f>ROUND((10*(Table10[[#This Row],[HS]]-$P$5)/$Q$5)+50,0)</f>
        <v>60</v>
      </c>
      <c r="AP130" s="72">
        <f>Table10[[#This Row],[HS]]-$BA$9</f>
        <v>35</v>
      </c>
      <c r="AQ130" s="72">
        <f>Table10[[#This Row],[HS]]+$BA$9</f>
        <v>35</v>
      </c>
      <c r="AR130" s="119">
        <f>PERCENTRANK(Table10[HS],Table10[[#This Row],[HS]])</f>
        <v>0.83499999999999996</v>
      </c>
      <c r="AT130" s="128">
        <f>SUM(Table10[[#This Row],[p1 re]],Table10[[#This Row],[p3 re]],Table10[[#This Row],[p7 re]],Table10[[#This Row],[p9 re]],)</f>
        <v>13</v>
      </c>
      <c r="AU130" s="128">
        <f t="shared" si="15"/>
        <v>0.52062404028775355</v>
      </c>
      <c r="AV130" s="113">
        <f t="shared" si="16"/>
        <v>55.206240402877533</v>
      </c>
      <c r="AW130" s="128">
        <f>SUM(Table10[[#This Row],[p2]],Table10[[#This Row],[p4]],Table10[[#This Row],[p6]],Table10[[#This Row],[p8]],Table10[[#This Row],[p10]])</f>
        <v>18</v>
      </c>
      <c r="AX130" s="113">
        <f t="shared" si="17"/>
        <v>0.5359976751193557</v>
      </c>
      <c r="AY130" s="113">
        <f t="shared" si="18"/>
        <v>55.359976751193557</v>
      </c>
    </row>
    <row r="131" spans="1:51" x14ac:dyDescent="0.3">
      <c r="A131" s="3">
        <v>43551</v>
      </c>
      <c r="B131" s="3">
        <v>1</v>
      </c>
      <c r="C131" s="3">
        <v>1991</v>
      </c>
      <c r="D131" s="41">
        <v>45963.647615740738</v>
      </c>
      <c r="E131" s="3" t="s">
        <v>28</v>
      </c>
      <c r="F131" s="110"/>
      <c r="G131" s="3">
        <v>1</v>
      </c>
      <c r="H131" s="3">
        <v>1</v>
      </c>
      <c r="I131" s="3">
        <v>1</v>
      </c>
      <c r="J131" s="3">
        <v>1</v>
      </c>
      <c r="K131" s="3">
        <v>1</v>
      </c>
      <c r="L131" s="3">
        <v>1</v>
      </c>
      <c r="M131" s="3">
        <v>1</v>
      </c>
      <c r="N131" s="3">
        <v>1</v>
      </c>
      <c r="O131" s="3">
        <v>2</v>
      </c>
      <c r="P131" s="3">
        <v>1</v>
      </c>
      <c r="Q131" s="3">
        <v>4</v>
      </c>
      <c r="R131" s="3">
        <v>3</v>
      </c>
      <c r="S131" s="3">
        <v>2</v>
      </c>
      <c r="T131" s="3">
        <v>4</v>
      </c>
      <c r="U131" s="3">
        <v>2</v>
      </c>
      <c r="V131" s="3">
        <v>2</v>
      </c>
      <c r="W131" s="3">
        <v>3</v>
      </c>
      <c r="X131" s="3">
        <v>3</v>
      </c>
      <c r="Y131" s="3">
        <v>3</v>
      </c>
      <c r="Z131" s="3">
        <v>5</v>
      </c>
      <c r="AA131" s="3">
        <v>1</v>
      </c>
      <c r="AB131" s="3">
        <v>3</v>
      </c>
      <c r="AC131" s="3">
        <v>2</v>
      </c>
      <c r="AD131" s="3">
        <v>4</v>
      </c>
      <c r="AE131" s="3">
        <v>10</v>
      </c>
      <c r="AF131" s="3">
        <v>5</v>
      </c>
      <c r="AG131" s="3">
        <v>7</v>
      </c>
      <c r="AH131" s="3">
        <v>8</v>
      </c>
      <c r="AI131" s="3">
        <v>9</v>
      </c>
      <c r="AJ131" s="3">
        <v>6</v>
      </c>
      <c r="AK131" s="3">
        <f>2025-Table10[[#This Row],[rocnik]]</f>
        <v>34</v>
      </c>
      <c r="AL131" s="4">
        <f>SUM(Table10[[#This Row],[p1 re]:[p10]])</f>
        <v>11</v>
      </c>
      <c r="AM131" s="4">
        <f>_xlfn.STDEV.P(Table10[[#This Row],[p1 re]:[p10]])</f>
        <v>0.3</v>
      </c>
      <c r="AN131" s="4">
        <f>STANDARDIZE(Table10[[#This Row],[HS]],$P$5,$Q$5)</f>
        <v>-2.6890187774015013</v>
      </c>
      <c r="AO131" s="72">
        <f>ROUND((10*(Table10[[#This Row],[HS]]-$P$5)/$Q$5)+50,0)</f>
        <v>23</v>
      </c>
      <c r="AP131" s="72">
        <f>Table10[[#This Row],[HS]]-$BA$9</f>
        <v>11</v>
      </c>
      <c r="AQ131" s="72">
        <f>Table10[[#This Row],[HS]]+$BA$9</f>
        <v>11</v>
      </c>
      <c r="AR131" s="119">
        <f>PERCENTRANK(Table10[HS],Table10[[#This Row],[HS]])</f>
        <v>0</v>
      </c>
      <c r="AT131" s="128">
        <f>SUM(Table10[[#This Row],[p1 re]],Table10[[#This Row],[p3 re]],Table10[[#This Row],[p7 re]],Table10[[#This Row],[p9 re]],)</f>
        <v>5</v>
      </c>
      <c r="AU131" s="128">
        <f t="shared" si="15"/>
        <v>-1.6157297802033728</v>
      </c>
      <c r="AV131" s="113">
        <f t="shared" si="16"/>
        <v>33.842702197966275</v>
      </c>
      <c r="AW131" s="128">
        <f>SUM(Table10[[#This Row],[p2]],Table10[[#This Row],[p4]],Table10[[#This Row],[p6]],Table10[[#This Row],[p8]],Table10[[#This Row],[p10]])</f>
        <v>5</v>
      </c>
      <c r="AX131" s="113">
        <f t="shared" si="17"/>
        <v>-2.2325779623085014</v>
      </c>
      <c r="AY131" s="113">
        <f t="shared" si="18"/>
        <v>27.674220376914988</v>
      </c>
    </row>
    <row r="132" spans="1:51" x14ac:dyDescent="0.3">
      <c r="A132" s="4">
        <v>43555</v>
      </c>
      <c r="B132" s="4">
        <v>1</v>
      </c>
      <c r="C132" s="4">
        <v>1974</v>
      </c>
      <c r="D132" s="42">
        <v>45963.673333333332</v>
      </c>
      <c r="E132" s="4">
        <v>2</v>
      </c>
      <c r="F132" s="110">
        <v>2</v>
      </c>
      <c r="G132" s="4">
        <v>1</v>
      </c>
      <c r="H132" s="4">
        <v>1</v>
      </c>
      <c r="I132" s="4">
        <v>4</v>
      </c>
      <c r="J132" s="4">
        <v>1</v>
      </c>
      <c r="K132" s="4">
        <v>1</v>
      </c>
      <c r="L132" s="4">
        <v>1</v>
      </c>
      <c r="M132" s="4">
        <v>1</v>
      </c>
      <c r="N132" s="4">
        <v>1</v>
      </c>
      <c r="O132" s="4">
        <v>2</v>
      </c>
      <c r="P132" s="4">
        <v>1</v>
      </c>
      <c r="Q132" s="4">
        <v>8</v>
      </c>
      <c r="R132" s="4">
        <v>8</v>
      </c>
      <c r="S132" s="4">
        <v>9</v>
      </c>
      <c r="T132" s="4">
        <v>6</v>
      </c>
      <c r="U132" s="4">
        <v>5</v>
      </c>
      <c r="V132" s="4">
        <v>5</v>
      </c>
      <c r="W132" s="4">
        <v>7</v>
      </c>
      <c r="X132" s="4">
        <v>7</v>
      </c>
      <c r="Y132" s="4">
        <v>11</v>
      </c>
      <c r="Z132" s="4">
        <v>9</v>
      </c>
      <c r="AA132" s="4">
        <v>8</v>
      </c>
      <c r="AB132" s="4">
        <v>4</v>
      </c>
      <c r="AC132" s="4">
        <v>9</v>
      </c>
      <c r="AD132" s="4">
        <v>6</v>
      </c>
      <c r="AE132" s="4">
        <v>1</v>
      </c>
      <c r="AF132" s="4">
        <v>3</v>
      </c>
      <c r="AG132" s="4">
        <v>10</v>
      </c>
      <c r="AH132" s="4">
        <v>5</v>
      </c>
      <c r="AI132" s="4">
        <v>2</v>
      </c>
      <c r="AJ132" s="4">
        <v>7</v>
      </c>
      <c r="AK132" s="4">
        <f>2025-Table10[[#This Row],[rocnik]]</f>
        <v>51</v>
      </c>
      <c r="AL132" s="4">
        <f>SUM(Table10[[#This Row],[p1 re]:[p10]])</f>
        <v>14</v>
      </c>
      <c r="AM132" s="4">
        <f>_xlfn.STDEV.P(Table10[[#This Row],[p1 re]:[p10]])</f>
        <v>0.91651513899116799</v>
      </c>
      <c r="AN132" s="4">
        <f>STANDARDIZE(Table10[[#This Row],[HS]],$P$5,$Q$5)</f>
        <v>-2.2237996334556152</v>
      </c>
      <c r="AO132" s="72">
        <f>ROUND((10*(Table10[[#This Row],[HS]]-$P$5)/$Q$5)+50,0)</f>
        <v>28</v>
      </c>
      <c r="AP132" s="72">
        <f>Table10[[#This Row],[HS]]-$BA$9</f>
        <v>14</v>
      </c>
      <c r="AQ132" s="72">
        <f>Table10[[#This Row],[HS]]+$BA$9</f>
        <v>14</v>
      </c>
      <c r="AR132" s="119">
        <f>PERCENTRANK(Table10[HS],Table10[[#This Row],[HS]])</f>
        <v>8.0000000000000002E-3</v>
      </c>
      <c r="AT132" s="128">
        <f>SUM(Table10[[#This Row],[p1 re]],Table10[[#This Row],[p3 re]],Table10[[#This Row],[p7 re]],Table10[[#This Row],[p9 re]],)</f>
        <v>8</v>
      </c>
      <c r="AU132" s="128">
        <f t="shared" si="15"/>
        <v>-0.8145970975192004</v>
      </c>
      <c r="AV132" s="113">
        <f t="shared" si="16"/>
        <v>41.854029024808</v>
      </c>
      <c r="AW132" s="128">
        <f>SUM(Table10[[#This Row],[p2]],Table10[[#This Row],[p4]],Table10[[#This Row],[p6]],Table10[[#This Row],[p8]],Table10[[#This Row],[p10]])</f>
        <v>5</v>
      </c>
      <c r="AX132" s="113">
        <f t="shared" si="17"/>
        <v>-2.2325779623085014</v>
      </c>
      <c r="AY132" s="113">
        <f t="shared" si="18"/>
        <v>27.674220376914988</v>
      </c>
    </row>
    <row r="133" spans="1:51" x14ac:dyDescent="0.3">
      <c r="A133" s="3">
        <v>43566</v>
      </c>
      <c r="B133" s="3">
        <v>1</v>
      </c>
      <c r="C133" s="3">
        <v>2001</v>
      </c>
      <c r="D133" s="41">
        <v>45963.689699074072</v>
      </c>
      <c r="E133" s="3">
        <v>5</v>
      </c>
      <c r="F133" s="110">
        <v>5</v>
      </c>
      <c r="G133" s="3">
        <v>4</v>
      </c>
      <c r="H133" s="3">
        <v>4</v>
      </c>
      <c r="I133" s="3">
        <v>4</v>
      </c>
      <c r="J133" s="3">
        <v>5</v>
      </c>
      <c r="K133" s="3">
        <v>1</v>
      </c>
      <c r="L133" s="3">
        <v>2</v>
      </c>
      <c r="M133" s="3">
        <v>1</v>
      </c>
      <c r="N133" s="3">
        <v>3</v>
      </c>
      <c r="O133" s="3">
        <v>3</v>
      </c>
      <c r="P133" s="3">
        <v>4</v>
      </c>
      <c r="Q133" s="3">
        <v>4</v>
      </c>
      <c r="R133" s="3">
        <v>6</v>
      </c>
      <c r="S133" s="3">
        <v>3</v>
      </c>
      <c r="T133" s="3">
        <v>3</v>
      </c>
      <c r="U133" s="3">
        <v>4</v>
      </c>
      <c r="V133" s="3">
        <v>3</v>
      </c>
      <c r="W133" s="3">
        <v>3</v>
      </c>
      <c r="X133" s="3">
        <v>5</v>
      </c>
      <c r="Y133" s="3">
        <v>2</v>
      </c>
      <c r="Z133" s="3">
        <v>3</v>
      </c>
      <c r="AA133" s="3">
        <v>4</v>
      </c>
      <c r="AB133" s="3">
        <v>1</v>
      </c>
      <c r="AC133" s="3">
        <v>2</v>
      </c>
      <c r="AD133" s="3">
        <v>8</v>
      </c>
      <c r="AE133" s="3">
        <v>9</v>
      </c>
      <c r="AF133" s="3">
        <v>7</v>
      </c>
      <c r="AG133" s="3">
        <v>5</v>
      </c>
      <c r="AH133" s="3">
        <v>3</v>
      </c>
      <c r="AI133" s="3">
        <v>6</v>
      </c>
      <c r="AJ133" s="3">
        <v>10</v>
      </c>
      <c r="AK133" s="3">
        <f>2025-Table10[[#This Row],[rocnik]]</f>
        <v>24</v>
      </c>
      <c r="AL133" s="4">
        <f>SUM(Table10[[#This Row],[p1 re]:[p10]])</f>
        <v>31</v>
      </c>
      <c r="AM133" s="4">
        <f>_xlfn.STDEV.P(Table10[[#This Row],[p1 re]:[p10]])</f>
        <v>1.3</v>
      </c>
      <c r="AN133" s="4">
        <f>STANDARDIZE(Table10[[#This Row],[HS]],$P$5,$Q$5)</f>
        <v>0.41244218223773926</v>
      </c>
      <c r="AO133" s="72">
        <f>ROUND((10*(Table10[[#This Row],[HS]]-$P$5)/$Q$5)+50,0)</f>
        <v>54</v>
      </c>
      <c r="AP133" s="72">
        <f>Table10[[#This Row],[HS]]-$BA$9</f>
        <v>31</v>
      </c>
      <c r="AQ133" s="72">
        <f>Table10[[#This Row],[HS]]+$BA$9</f>
        <v>31</v>
      </c>
      <c r="AR133" s="119">
        <f>PERCENTRANK(Table10[HS],Table10[[#This Row],[HS]])</f>
        <v>0.61599999999999999</v>
      </c>
      <c r="AT133" s="128">
        <f>SUM(Table10[[#This Row],[p1 re]],Table10[[#This Row],[p3 re]],Table10[[#This Row],[p7 re]],Table10[[#This Row],[p9 re]],)</f>
        <v>12</v>
      </c>
      <c r="AU133" s="128">
        <f t="shared" si="15"/>
        <v>0.25357981272636276</v>
      </c>
      <c r="AV133" s="113">
        <f t="shared" si="16"/>
        <v>52.535798127263625</v>
      </c>
      <c r="AW133" s="128">
        <f>SUM(Table10[[#This Row],[p2]],Table10[[#This Row],[p4]],Table10[[#This Row],[p6]],Table10[[#This Row],[p8]],Table10[[#This Row],[p10]])</f>
        <v>18</v>
      </c>
      <c r="AX133" s="113">
        <f t="shared" si="17"/>
        <v>0.5359976751193557</v>
      </c>
      <c r="AY133" s="113">
        <f t="shared" si="18"/>
        <v>55.359976751193557</v>
      </c>
    </row>
    <row r="134" spans="1:51" x14ac:dyDescent="0.3">
      <c r="A134" s="4">
        <v>43612</v>
      </c>
      <c r="B134" s="4">
        <v>0</v>
      </c>
      <c r="C134" s="4">
        <v>2008</v>
      </c>
      <c r="D134" s="42">
        <v>45963.757557870369</v>
      </c>
      <c r="E134" s="4" t="s">
        <v>28</v>
      </c>
      <c r="F134" s="110"/>
      <c r="G134" s="4">
        <v>5</v>
      </c>
      <c r="H134" s="4">
        <v>5</v>
      </c>
      <c r="I134" s="4">
        <v>4</v>
      </c>
      <c r="J134" s="4">
        <v>5</v>
      </c>
      <c r="K134" s="4">
        <v>3</v>
      </c>
      <c r="L134" s="4">
        <v>3</v>
      </c>
      <c r="M134" s="4">
        <v>3</v>
      </c>
      <c r="N134" s="4">
        <v>5</v>
      </c>
      <c r="O134" s="4">
        <v>5</v>
      </c>
      <c r="P134" s="4">
        <v>2</v>
      </c>
      <c r="Q134" s="4">
        <v>5</v>
      </c>
      <c r="R134" s="4">
        <v>4</v>
      </c>
      <c r="S134" s="4">
        <v>6</v>
      </c>
      <c r="T134" s="4">
        <v>3</v>
      </c>
      <c r="U134" s="4">
        <v>4</v>
      </c>
      <c r="V134" s="4">
        <v>4</v>
      </c>
      <c r="W134" s="4">
        <v>4</v>
      </c>
      <c r="X134" s="4">
        <v>5</v>
      </c>
      <c r="Y134" s="4">
        <v>4</v>
      </c>
      <c r="Z134" s="4">
        <v>4</v>
      </c>
      <c r="AA134" s="4">
        <v>4</v>
      </c>
      <c r="AB134" s="4">
        <v>5</v>
      </c>
      <c r="AC134" s="4">
        <v>1</v>
      </c>
      <c r="AD134" s="4">
        <v>7</v>
      </c>
      <c r="AE134" s="4">
        <v>6</v>
      </c>
      <c r="AF134" s="4">
        <v>10</v>
      </c>
      <c r="AG134" s="4">
        <v>8</v>
      </c>
      <c r="AH134" s="4">
        <v>2</v>
      </c>
      <c r="AI134" s="4">
        <v>3</v>
      </c>
      <c r="AJ134" s="4">
        <v>9</v>
      </c>
      <c r="AK134" s="4">
        <f>2025-Table10[[#This Row],[rocnik]]</f>
        <v>17</v>
      </c>
      <c r="AL134" s="4">
        <f>SUM(Table10[[#This Row],[p1 re]:[p10]])</f>
        <v>40</v>
      </c>
      <c r="AM134" s="4">
        <f>_xlfn.STDEV.P(Table10[[#This Row],[p1 re]:[p10]])</f>
        <v>1.0954451150103321</v>
      </c>
      <c r="AN134" s="4">
        <f>STANDARDIZE(Table10[[#This Row],[HS]],$P$5,$Q$5)</f>
        <v>1.8080996140753973</v>
      </c>
      <c r="AO134" s="72">
        <f>ROUND((10*(Table10[[#This Row],[HS]]-$P$5)/$Q$5)+50,0)</f>
        <v>68</v>
      </c>
      <c r="AP134" s="72">
        <f>Table10[[#This Row],[HS]]-$BA$9</f>
        <v>40</v>
      </c>
      <c r="AQ134" s="72">
        <f>Table10[[#This Row],[HS]]+$BA$9</f>
        <v>40</v>
      </c>
      <c r="AR134" s="119">
        <f>PERCENTRANK(Table10[HS],Table10[[#This Row],[HS]])</f>
        <v>0.96199999999999997</v>
      </c>
      <c r="AT134" s="128">
        <f>SUM(Table10[[#This Row],[p1 re]],Table10[[#This Row],[p3 re]],Table10[[#This Row],[p7 re]],Table10[[#This Row],[p9 re]],)</f>
        <v>17</v>
      </c>
      <c r="AU134" s="128">
        <f t="shared" si="15"/>
        <v>1.5888009505333167</v>
      </c>
      <c r="AV134" s="113">
        <f t="shared" si="16"/>
        <v>65.888009505333173</v>
      </c>
      <c r="AW134" s="128">
        <f>SUM(Table10[[#This Row],[p2]],Table10[[#This Row],[p4]],Table10[[#This Row],[p6]],Table10[[#This Row],[p8]],Table10[[#This Row],[p10]])</f>
        <v>20</v>
      </c>
      <c r="AX134" s="113">
        <f t="shared" si="17"/>
        <v>0.96193238856979524</v>
      </c>
      <c r="AY134" s="113">
        <f t="shared" si="18"/>
        <v>59.619323885697952</v>
      </c>
    </row>
    <row r="135" spans="1:51" x14ac:dyDescent="0.3">
      <c r="A135" s="3">
        <v>43663</v>
      </c>
      <c r="B135" s="3">
        <v>1</v>
      </c>
      <c r="C135" s="3">
        <v>1992</v>
      </c>
      <c r="D135" s="41">
        <v>45963.818923611114</v>
      </c>
      <c r="E135" s="3">
        <v>5</v>
      </c>
      <c r="F135" s="110">
        <v>5</v>
      </c>
      <c r="G135" s="3">
        <v>4</v>
      </c>
      <c r="H135" s="3">
        <v>5</v>
      </c>
      <c r="I135" s="3">
        <v>2</v>
      </c>
      <c r="J135" s="3">
        <v>5</v>
      </c>
      <c r="K135" s="3">
        <v>2</v>
      </c>
      <c r="L135" s="3">
        <v>2</v>
      </c>
      <c r="M135" s="3">
        <v>3</v>
      </c>
      <c r="N135" s="3">
        <v>3</v>
      </c>
      <c r="O135" s="3">
        <v>2</v>
      </c>
      <c r="P135" s="3">
        <v>4</v>
      </c>
      <c r="Q135" s="3">
        <v>6</v>
      </c>
      <c r="R135" s="3">
        <v>5</v>
      </c>
      <c r="S135" s="3">
        <v>6</v>
      </c>
      <c r="T135" s="3">
        <v>3</v>
      </c>
      <c r="U135" s="3">
        <v>3</v>
      </c>
      <c r="V135" s="3">
        <v>4</v>
      </c>
      <c r="W135" s="3">
        <v>4</v>
      </c>
      <c r="X135" s="3">
        <v>4</v>
      </c>
      <c r="Y135" s="3">
        <v>6</v>
      </c>
      <c r="Z135" s="3">
        <v>8</v>
      </c>
      <c r="AA135" s="3">
        <v>1</v>
      </c>
      <c r="AB135" s="3">
        <v>6</v>
      </c>
      <c r="AC135" s="3">
        <v>8</v>
      </c>
      <c r="AD135" s="3">
        <v>7</v>
      </c>
      <c r="AE135" s="3">
        <v>2</v>
      </c>
      <c r="AF135" s="3">
        <v>10</v>
      </c>
      <c r="AG135" s="3">
        <v>9</v>
      </c>
      <c r="AH135" s="3">
        <v>4</v>
      </c>
      <c r="AI135" s="3">
        <v>5</v>
      </c>
      <c r="AJ135" s="3">
        <v>3</v>
      </c>
      <c r="AK135" s="3">
        <f>2025-Table10[[#This Row],[rocnik]]</f>
        <v>33</v>
      </c>
      <c r="AL135" s="4">
        <f>SUM(Table10[[#This Row],[p1 re]:[p10]])</f>
        <v>32</v>
      </c>
      <c r="AM135" s="4">
        <f>_xlfn.STDEV.P(Table10[[#This Row],[p1 re]:[p10]])</f>
        <v>1.1661903789690602</v>
      </c>
      <c r="AN135" s="4">
        <f>STANDARDIZE(Table10[[#This Row],[HS]],$P$5,$Q$5)</f>
        <v>0.56751523021970129</v>
      </c>
      <c r="AO135" s="72">
        <f>ROUND((10*(Table10[[#This Row],[HS]]-$P$5)/$Q$5)+50,0)</f>
        <v>56</v>
      </c>
      <c r="AP135" s="72">
        <f>Table10[[#This Row],[HS]]-$BA$9</f>
        <v>32</v>
      </c>
      <c r="AQ135" s="72">
        <f>Table10[[#This Row],[HS]]+$BA$9</f>
        <v>32</v>
      </c>
      <c r="AR135" s="119">
        <f>PERCENTRANK(Table10[HS],Table10[[#This Row],[HS]])</f>
        <v>0.67</v>
      </c>
      <c r="AT135" s="128">
        <f>SUM(Table10[[#This Row],[p1 re]],Table10[[#This Row],[p3 re]],Table10[[#This Row],[p7 re]],Table10[[#This Row],[p9 re]],)</f>
        <v>11</v>
      </c>
      <c r="AU135" s="128">
        <f t="shared" si="15"/>
        <v>-1.346441483502806E-2</v>
      </c>
      <c r="AV135" s="113">
        <f t="shared" si="16"/>
        <v>49.865355851649717</v>
      </c>
      <c r="AW135" s="128">
        <f>SUM(Table10[[#This Row],[p2]],Table10[[#This Row],[p4]],Table10[[#This Row],[p6]],Table10[[#This Row],[p8]],Table10[[#This Row],[p10]])</f>
        <v>19</v>
      </c>
      <c r="AX135" s="113">
        <f t="shared" si="17"/>
        <v>0.74896503184457541</v>
      </c>
      <c r="AY135" s="113">
        <f t="shared" si="18"/>
        <v>57.489650318445754</v>
      </c>
    </row>
    <row r="136" spans="1:51" x14ac:dyDescent="0.3">
      <c r="A136" s="4">
        <v>43665</v>
      </c>
      <c r="B136" s="4">
        <v>0</v>
      </c>
      <c r="C136" s="4">
        <v>1998</v>
      </c>
      <c r="D136" s="42">
        <v>45963.806851851848</v>
      </c>
      <c r="E136" s="4">
        <v>6</v>
      </c>
      <c r="F136" s="110">
        <v>6</v>
      </c>
      <c r="G136" s="4">
        <v>4</v>
      </c>
      <c r="H136" s="4">
        <v>4</v>
      </c>
      <c r="I136" s="4">
        <v>5</v>
      </c>
      <c r="J136" s="4">
        <v>4</v>
      </c>
      <c r="K136" s="4">
        <v>4</v>
      </c>
      <c r="L136" s="4">
        <v>4</v>
      </c>
      <c r="M136" s="4">
        <v>3</v>
      </c>
      <c r="N136" s="4">
        <v>5</v>
      </c>
      <c r="O136" s="4">
        <v>4</v>
      </c>
      <c r="P136" s="4">
        <v>4</v>
      </c>
      <c r="Q136" s="4">
        <v>4</v>
      </c>
      <c r="R136" s="4">
        <v>6</v>
      </c>
      <c r="S136" s="4">
        <v>7</v>
      </c>
      <c r="T136" s="4">
        <v>2</v>
      </c>
      <c r="U136" s="4">
        <v>2</v>
      </c>
      <c r="V136" s="4">
        <v>4</v>
      </c>
      <c r="W136" s="4">
        <v>8</v>
      </c>
      <c r="X136" s="4">
        <v>5</v>
      </c>
      <c r="Y136" s="4">
        <v>2</v>
      </c>
      <c r="Z136" s="4">
        <v>4</v>
      </c>
      <c r="AA136" s="4">
        <v>6</v>
      </c>
      <c r="AB136" s="4">
        <v>7</v>
      </c>
      <c r="AC136" s="4">
        <v>8</v>
      </c>
      <c r="AD136" s="4">
        <v>5</v>
      </c>
      <c r="AE136" s="4">
        <v>4</v>
      </c>
      <c r="AF136" s="4">
        <v>9</v>
      </c>
      <c r="AG136" s="4">
        <v>1</v>
      </c>
      <c r="AH136" s="4">
        <v>10</v>
      </c>
      <c r="AI136" s="4">
        <v>3</v>
      </c>
      <c r="AJ136" s="4">
        <v>2</v>
      </c>
      <c r="AK136" s="4">
        <f>2025-Table10[[#This Row],[rocnik]]</f>
        <v>27</v>
      </c>
      <c r="AL136" s="4">
        <f>SUM(Table10[[#This Row],[p1 re]:[p10]])</f>
        <v>41</v>
      </c>
      <c r="AM136" s="4">
        <f>_xlfn.STDEV.P(Table10[[#This Row],[p1 re]:[p10]])</f>
        <v>0.53851648071345037</v>
      </c>
      <c r="AN136" s="4">
        <f>STANDARDIZE(Table10[[#This Row],[HS]],$P$5,$Q$5)</f>
        <v>1.9631726620573595</v>
      </c>
      <c r="AO136" s="72">
        <f>ROUND((10*(Table10[[#This Row],[HS]]-$P$5)/$Q$5)+50,0)</f>
        <v>70</v>
      </c>
      <c r="AP136" s="72">
        <f>Table10[[#This Row],[HS]]-$BA$9</f>
        <v>41</v>
      </c>
      <c r="AQ136" s="72">
        <f>Table10[[#This Row],[HS]]+$BA$9</f>
        <v>41</v>
      </c>
      <c r="AR136" s="119">
        <f>PERCENTRANK(Table10[HS],Table10[[#This Row],[HS]])</f>
        <v>0.97799999999999998</v>
      </c>
      <c r="AT136" s="128">
        <f>SUM(Table10[[#This Row],[p1 re]],Table10[[#This Row],[p3 re]],Table10[[#This Row],[p7 re]],Table10[[#This Row],[p9 re]],)</f>
        <v>16</v>
      </c>
      <c r="AU136" s="128">
        <f t="shared" si="15"/>
        <v>1.3217567229719258</v>
      </c>
      <c r="AV136" s="113">
        <f t="shared" si="16"/>
        <v>63.217567229719258</v>
      </c>
      <c r="AW136" s="128">
        <f>SUM(Table10[[#This Row],[p2]],Table10[[#This Row],[p4]],Table10[[#This Row],[p6]],Table10[[#This Row],[p8]],Table10[[#This Row],[p10]])</f>
        <v>21</v>
      </c>
      <c r="AX136" s="113">
        <f t="shared" si="17"/>
        <v>1.174899745295015</v>
      </c>
      <c r="AY136" s="113">
        <f t="shared" si="18"/>
        <v>61.74899745295015</v>
      </c>
    </row>
    <row r="137" spans="1:51" x14ac:dyDescent="0.3">
      <c r="A137" s="3">
        <v>43689</v>
      </c>
      <c r="B137" s="3">
        <v>0</v>
      </c>
      <c r="C137" s="3">
        <v>2006</v>
      </c>
      <c r="D137" s="41">
        <v>45963.851400462961</v>
      </c>
      <c r="E137" s="3" t="s">
        <v>97</v>
      </c>
      <c r="F137" s="110">
        <v>5</v>
      </c>
      <c r="G137" s="3">
        <v>4</v>
      </c>
      <c r="H137" s="3">
        <v>5</v>
      </c>
      <c r="I137" s="3">
        <v>4</v>
      </c>
      <c r="J137" s="3">
        <v>5</v>
      </c>
      <c r="K137" s="3">
        <v>4</v>
      </c>
      <c r="L137" s="3">
        <v>5</v>
      </c>
      <c r="M137" s="3">
        <v>2</v>
      </c>
      <c r="N137" s="3">
        <v>2</v>
      </c>
      <c r="O137" s="3">
        <v>3</v>
      </c>
      <c r="P137" s="3">
        <v>5</v>
      </c>
      <c r="Q137" s="3">
        <v>4</v>
      </c>
      <c r="R137" s="3">
        <v>4</v>
      </c>
      <c r="S137" s="3">
        <v>4</v>
      </c>
      <c r="T137" s="3">
        <v>2</v>
      </c>
      <c r="U137" s="3">
        <v>3</v>
      </c>
      <c r="V137" s="3">
        <v>6</v>
      </c>
      <c r="W137" s="3">
        <v>5</v>
      </c>
      <c r="X137" s="3">
        <v>7</v>
      </c>
      <c r="Y137" s="3">
        <v>6</v>
      </c>
      <c r="Z137" s="3">
        <v>3</v>
      </c>
      <c r="AA137" s="3">
        <v>8</v>
      </c>
      <c r="AB137" s="3">
        <v>4</v>
      </c>
      <c r="AC137" s="3">
        <v>7</v>
      </c>
      <c r="AD137" s="3">
        <v>3</v>
      </c>
      <c r="AE137" s="3">
        <v>6</v>
      </c>
      <c r="AF137" s="3">
        <v>1</v>
      </c>
      <c r="AG137" s="3">
        <v>9</v>
      </c>
      <c r="AH137" s="3">
        <v>5</v>
      </c>
      <c r="AI137" s="3">
        <v>2</v>
      </c>
      <c r="AJ137" s="3">
        <v>10</v>
      </c>
      <c r="AK137" s="3">
        <f>2025-Table10[[#This Row],[rocnik]]</f>
        <v>19</v>
      </c>
      <c r="AL137" s="4">
        <f>SUM(Table10[[#This Row],[p1 re]:[p10]])</f>
        <v>39</v>
      </c>
      <c r="AM137" s="4">
        <f>_xlfn.STDEV.P(Table10[[#This Row],[p1 re]:[p10]])</f>
        <v>1.1357816691600546</v>
      </c>
      <c r="AN137" s="4">
        <f>STANDARDIZE(Table10[[#This Row],[HS]],$P$5,$Q$5)</f>
        <v>1.6530265660934353</v>
      </c>
      <c r="AO137" s="72">
        <f>ROUND((10*(Table10[[#This Row],[HS]]-$P$5)/$Q$5)+50,0)</f>
        <v>67</v>
      </c>
      <c r="AP137" s="72">
        <f>Table10[[#This Row],[HS]]-$BA$9</f>
        <v>39</v>
      </c>
      <c r="AQ137" s="72">
        <f>Table10[[#This Row],[HS]]+$BA$9</f>
        <v>39</v>
      </c>
      <c r="AR137" s="119">
        <f>PERCENTRANK(Table10[HS],Table10[[#This Row],[HS]])</f>
        <v>0.94899999999999995</v>
      </c>
      <c r="AT137" s="128">
        <f>SUM(Table10[[#This Row],[p1 re]],Table10[[#This Row],[p3 re]],Table10[[#This Row],[p7 re]],Table10[[#This Row],[p9 re]],)</f>
        <v>13</v>
      </c>
      <c r="AU137" s="128">
        <f t="shared" si="15"/>
        <v>0.52062404028775355</v>
      </c>
      <c r="AV137" s="113">
        <f t="shared" si="16"/>
        <v>55.206240402877533</v>
      </c>
      <c r="AW137" s="128">
        <f>SUM(Table10[[#This Row],[p2]],Table10[[#This Row],[p4]],Table10[[#This Row],[p6]],Table10[[#This Row],[p8]],Table10[[#This Row],[p10]])</f>
        <v>22</v>
      </c>
      <c r="AX137" s="113">
        <f t="shared" si="17"/>
        <v>1.3878671020202349</v>
      </c>
      <c r="AY137" s="113">
        <f t="shared" si="18"/>
        <v>63.878671020202347</v>
      </c>
    </row>
    <row r="138" spans="1:51" x14ac:dyDescent="0.3">
      <c r="A138" s="4">
        <v>43694</v>
      </c>
      <c r="B138" s="4">
        <v>0</v>
      </c>
      <c r="C138" s="4">
        <v>1992</v>
      </c>
      <c r="D138" s="42">
        <v>45963.860590277778</v>
      </c>
      <c r="E138" s="4" t="s">
        <v>53</v>
      </c>
      <c r="F138" s="110">
        <v>1.5</v>
      </c>
      <c r="G138" s="4">
        <v>4</v>
      </c>
      <c r="H138" s="4">
        <v>2</v>
      </c>
      <c r="I138" s="4">
        <v>2</v>
      </c>
      <c r="J138" s="4">
        <v>2</v>
      </c>
      <c r="K138" s="4">
        <v>1</v>
      </c>
      <c r="L138" s="4">
        <v>1</v>
      </c>
      <c r="M138" s="4">
        <v>3</v>
      </c>
      <c r="N138" s="4">
        <v>4</v>
      </c>
      <c r="O138" s="4">
        <v>2</v>
      </c>
      <c r="P138" s="4">
        <v>3</v>
      </c>
      <c r="Q138" s="4">
        <v>11</v>
      </c>
      <c r="R138" s="4">
        <v>6</v>
      </c>
      <c r="S138" s="4">
        <v>8</v>
      </c>
      <c r="T138" s="4">
        <v>12</v>
      </c>
      <c r="U138" s="4">
        <v>3</v>
      </c>
      <c r="V138" s="4">
        <v>9</v>
      </c>
      <c r="W138" s="4">
        <v>9</v>
      </c>
      <c r="X138" s="4">
        <v>5</v>
      </c>
      <c r="Y138" s="4">
        <v>8</v>
      </c>
      <c r="Z138" s="4">
        <v>9</v>
      </c>
      <c r="AA138" s="4">
        <v>1</v>
      </c>
      <c r="AB138" s="4">
        <v>7</v>
      </c>
      <c r="AC138" s="4">
        <v>9</v>
      </c>
      <c r="AD138" s="4">
        <v>3</v>
      </c>
      <c r="AE138" s="4">
        <v>10</v>
      </c>
      <c r="AF138" s="4">
        <v>5</v>
      </c>
      <c r="AG138" s="4">
        <v>2</v>
      </c>
      <c r="AH138" s="4">
        <v>4</v>
      </c>
      <c r="AI138" s="4">
        <v>8</v>
      </c>
      <c r="AJ138" s="4">
        <v>6</v>
      </c>
      <c r="AK138" s="4">
        <f>2025-Table10[[#This Row],[rocnik]]</f>
        <v>33</v>
      </c>
      <c r="AL138" s="4">
        <f>SUM(Table10[[#This Row],[p1 re]:[p10]])</f>
        <v>24</v>
      </c>
      <c r="AM138" s="4">
        <f>_xlfn.STDEV.P(Table10[[#This Row],[p1 re]:[p10]])</f>
        <v>1.019803902718557</v>
      </c>
      <c r="AN138" s="4">
        <f>STANDARDIZE(Table10[[#This Row],[HS]],$P$5,$Q$5)</f>
        <v>-0.67306915363599495</v>
      </c>
      <c r="AO138" s="72">
        <f>ROUND((10*(Table10[[#This Row],[HS]]-$P$5)/$Q$5)+50,0)</f>
        <v>43</v>
      </c>
      <c r="AP138" s="72">
        <f>Table10[[#This Row],[HS]]-$BA$9</f>
        <v>24</v>
      </c>
      <c r="AQ138" s="72">
        <f>Table10[[#This Row],[HS]]+$BA$9</f>
        <v>24</v>
      </c>
      <c r="AR138" s="119">
        <f>PERCENTRANK(Table10[HS],Table10[[#This Row],[HS]])</f>
        <v>0.24399999999999999</v>
      </c>
      <c r="AT138" s="128">
        <f>SUM(Table10[[#This Row],[p1 re]],Table10[[#This Row],[p3 re]],Table10[[#This Row],[p7 re]],Table10[[#This Row],[p9 re]],)</f>
        <v>11</v>
      </c>
      <c r="AU138" s="128">
        <f t="shared" si="15"/>
        <v>-1.346441483502806E-2</v>
      </c>
      <c r="AV138" s="113">
        <f t="shared" si="16"/>
        <v>49.865355851649717</v>
      </c>
      <c r="AW138" s="128">
        <f>SUM(Table10[[#This Row],[p2]],Table10[[#This Row],[p4]],Table10[[#This Row],[p6]],Table10[[#This Row],[p8]],Table10[[#This Row],[p10]])</f>
        <v>12</v>
      </c>
      <c r="AX138" s="113">
        <f t="shared" si="17"/>
        <v>-0.74180646523196303</v>
      </c>
      <c r="AY138" s="113">
        <f t="shared" si="18"/>
        <v>42.581935347680371</v>
      </c>
    </row>
    <row r="139" spans="1:51" x14ac:dyDescent="0.3">
      <c r="A139" s="3">
        <v>43702</v>
      </c>
      <c r="B139" s="3">
        <v>0</v>
      </c>
      <c r="C139" s="3">
        <v>2003</v>
      </c>
      <c r="D139" s="41">
        <v>45963.872939814813</v>
      </c>
      <c r="E139" s="3">
        <v>2</v>
      </c>
      <c r="F139" s="110">
        <v>2</v>
      </c>
      <c r="G139" s="3">
        <v>4</v>
      </c>
      <c r="H139" s="3">
        <v>5</v>
      </c>
      <c r="I139" s="3">
        <v>1</v>
      </c>
      <c r="J139" s="3">
        <v>5</v>
      </c>
      <c r="K139" s="3">
        <v>1</v>
      </c>
      <c r="L139" s="3">
        <v>4</v>
      </c>
      <c r="M139" s="3">
        <v>1</v>
      </c>
      <c r="N139" s="3">
        <v>4</v>
      </c>
      <c r="O139" s="3">
        <v>4</v>
      </c>
      <c r="P139" s="3">
        <v>5</v>
      </c>
      <c r="Q139" s="3">
        <v>6</v>
      </c>
      <c r="R139" s="3">
        <v>5</v>
      </c>
      <c r="S139" s="3">
        <v>4</v>
      </c>
      <c r="T139" s="3">
        <v>4</v>
      </c>
      <c r="U139" s="3">
        <v>4</v>
      </c>
      <c r="V139" s="3">
        <v>6</v>
      </c>
      <c r="W139" s="3">
        <v>7</v>
      </c>
      <c r="X139" s="3">
        <v>13</v>
      </c>
      <c r="Y139" s="3">
        <v>7</v>
      </c>
      <c r="Z139" s="3">
        <v>6</v>
      </c>
      <c r="AA139" s="3">
        <v>6</v>
      </c>
      <c r="AB139" s="3">
        <v>5</v>
      </c>
      <c r="AC139" s="3">
        <v>9</v>
      </c>
      <c r="AD139" s="3">
        <v>8</v>
      </c>
      <c r="AE139" s="3">
        <v>3</v>
      </c>
      <c r="AF139" s="3">
        <v>7</v>
      </c>
      <c r="AG139" s="3">
        <v>1</v>
      </c>
      <c r="AH139" s="3">
        <v>4</v>
      </c>
      <c r="AI139" s="3">
        <v>10</v>
      </c>
      <c r="AJ139" s="3">
        <v>2</v>
      </c>
      <c r="AK139" s="3">
        <f>2025-Table10[[#This Row],[rocnik]]</f>
        <v>22</v>
      </c>
      <c r="AL139" s="4">
        <f>SUM(Table10[[#This Row],[p1 re]:[p10]])</f>
        <v>34</v>
      </c>
      <c r="AM139" s="4">
        <f>_xlfn.STDEV.P(Table10[[#This Row],[p1 re]:[p10]])</f>
        <v>1.6248076809271921</v>
      </c>
      <c r="AN139" s="4">
        <f>STANDARDIZE(Table10[[#This Row],[HS]],$P$5,$Q$5)</f>
        <v>0.87766132618362525</v>
      </c>
      <c r="AO139" s="72">
        <f>ROUND((10*(Table10[[#This Row],[HS]]-$P$5)/$Q$5)+50,0)</f>
        <v>59</v>
      </c>
      <c r="AP139" s="72">
        <f>Table10[[#This Row],[HS]]-$BA$9</f>
        <v>34</v>
      </c>
      <c r="AQ139" s="72">
        <f>Table10[[#This Row],[HS]]+$BA$9</f>
        <v>34</v>
      </c>
      <c r="AR139" s="119">
        <f>PERCENTRANK(Table10[HS],Table10[[#This Row],[HS]])</f>
        <v>0.77600000000000002</v>
      </c>
      <c r="AT139" s="128">
        <f>SUM(Table10[[#This Row],[p1 re]],Table10[[#This Row],[p3 re]],Table10[[#This Row],[p7 re]],Table10[[#This Row],[p9 re]],)</f>
        <v>10</v>
      </c>
      <c r="AU139" s="128">
        <f t="shared" si="15"/>
        <v>-0.28050864239641887</v>
      </c>
      <c r="AV139" s="113">
        <f t="shared" si="16"/>
        <v>47.194913576035809</v>
      </c>
      <c r="AW139" s="128">
        <f>SUM(Table10[[#This Row],[p2]],Table10[[#This Row],[p4]],Table10[[#This Row],[p6]],Table10[[#This Row],[p8]],Table10[[#This Row],[p10]])</f>
        <v>23</v>
      </c>
      <c r="AX139" s="113">
        <f t="shared" si="17"/>
        <v>1.6008344587454546</v>
      </c>
      <c r="AY139" s="113">
        <f t="shared" si="18"/>
        <v>66.008344587454545</v>
      </c>
    </row>
    <row r="140" spans="1:51" x14ac:dyDescent="0.3">
      <c r="A140" s="4">
        <v>43736</v>
      </c>
      <c r="B140" s="4">
        <v>0</v>
      </c>
      <c r="C140" s="4">
        <v>2003</v>
      </c>
      <c r="D140" s="42">
        <v>45963.96503472222</v>
      </c>
      <c r="E140" s="4">
        <v>4</v>
      </c>
      <c r="F140" s="110">
        <v>4</v>
      </c>
      <c r="G140" s="4">
        <v>2</v>
      </c>
      <c r="H140" s="4">
        <v>4</v>
      </c>
      <c r="I140" s="4">
        <v>2</v>
      </c>
      <c r="J140" s="4">
        <v>5</v>
      </c>
      <c r="K140" s="4">
        <v>2</v>
      </c>
      <c r="L140" s="4">
        <v>2</v>
      </c>
      <c r="M140" s="4">
        <v>3</v>
      </c>
      <c r="N140" s="4">
        <v>4</v>
      </c>
      <c r="O140" s="4">
        <v>4</v>
      </c>
      <c r="P140" s="4">
        <v>5</v>
      </c>
      <c r="Q140" s="4">
        <v>7</v>
      </c>
      <c r="R140" s="4">
        <v>4</v>
      </c>
      <c r="S140" s="4">
        <v>3</v>
      </c>
      <c r="T140" s="4">
        <v>4</v>
      </c>
      <c r="U140" s="4">
        <v>3</v>
      </c>
      <c r="V140" s="4">
        <v>4</v>
      </c>
      <c r="W140" s="4">
        <v>8</v>
      </c>
      <c r="X140" s="4">
        <v>12</v>
      </c>
      <c r="Y140" s="4">
        <v>3</v>
      </c>
      <c r="Z140" s="4">
        <v>6</v>
      </c>
      <c r="AA140" s="4">
        <v>9</v>
      </c>
      <c r="AB140" s="4">
        <v>6</v>
      </c>
      <c r="AC140" s="4">
        <v>3</v>
      </c>
      <c r="AD140" s="4">
        <v>5</v>
      </c>
      <c r="AE140" s="4">
        <v>7</v>
      </c>
      <c r="AF140" s="4">
        <v>4</v>
      </c>
      <c r="AG140" s="4">
        <v>2</v>
      </c>
      <c r="AH140" s="4">
        <v>1</v>
      </c>
      <c r="AI140" s="4">
        <v>10</v>
      </c>
      <c r="AJ140" s="4">
        <v>8</v>
      </c>
      <c r="AK140" s="4">
        <f>2025-Table10[[#This Row],[rocnik]]</f>
        <v>22</v>
      </c>
      <c r="AL140" s="4">
        <f>SUM(Table10[[#This Row],[p1 re]:[p10]])</f>
        <v>33</v>
      </c>
      <c r="AM140" s="4">
        <f>_xlfn.STDEV.P(Table10[[#This Row],[p1 re]:[p10]])</f>
        <v>1.1874342087037917</v>
      </c>
      <c r="AN140" s="4">
        <f>STANDARDIZE(Table10[[#This Row],[HS]],$P$5,$Q$5)</f>
        <v>0.72258827820166327</v>
      </c>
      <c r="AO140" s="72">
        <f>ROUND((10*(Table10[[#This Row],[HS]]-$P$5)/$Q$5)+50,0)</f>
        <v>57</v>
      </c>
      <c r="AP140" s="72">
        <f>Table10[[#This Row],[HS]]-$BA$9</f>
        <v>33</v>
      </c>
      <c r="AQ140" s="72">
        <f>Table10[[#This Row],[HS]]+$BA$9</f>
        <v>33</v>
      </c>
      <c r="AR140" s="119">
        <f>PERCENTRANK(Table10[HS],Table10[[#This Row],[HS]])</f>
        <v>0.72899999999999998</v>
      </c>
      <c r="AT140" s="128">
        <f>SUM(Table10[[#This Row],[p1 re]],Table10[[#This Row],[p3 re]],Table10[[#This Row],[p7 re]],Table10[[#This Row],[p9 re]],)</f>
        <v>11</v>
      </c>
      <c r="AU140" s="128">
        <f t="shared" si="15"/>
        <v>-1.346441483502806E-2</v>
      </c>
      <c r="AV140" s="113">
        <f t="shared" si="16"/>
        <v>49.865355851649717</v>
      </c>
      <c r="AW140" s="128">
        <f>SUM(Table10[[#This Row],[p2]],Table10[[#This Row],[p4]],Table10[[#This Row],[p6]],Table10[[#This Row],[p8]],Table10[[#This Row],[p10]])</f>
        <v>20</v>
      </c>
      <c r="AX140" s="113">
        <f t="shared" si="17"/>
        <v>0.96193238856979524</v>
      </c>
      <c r="AY140" s="113">
        <f t="shared" si="18"/>
        <v>59.619323885697952</v>
      </c>
    </row>
    <row r="141" spans="1:51" x14ac:dyDescent="0.3">
      <c r="A141" s="3">
        <v>43742</v>
      </c>
      <c r="B141" s="3">
        <v>0</v>
      </c>
      <c r="C141" s="3">
        <v>2003</v>
      </c>
      <c r="D141" s="41">
        <v>45964.02884259259</v>
      </c>
      <c r="E141" s="3" t="s">
        <v>95</v>
      </c>
      <c r="F141" s="110">
        <v>0.5</v>
      </c>
      <c r="G141" s="3">
        <v>3</v>
      </c>
      <c r="H141" s="3">
        <v>2</v>
      </c>
      <c r="I141" s="3">
        <v>3</v>
      </c>
      <c r="J141" s="3">
        <v>2</v>
      </c>
      <c r="K141" s="3">
        <v>1</v>
      </c>
      <c r="L141" s="3">
        <v>1</v>
      </c>
      <c r="M141" s="3">
        <v>2</v>
      </c>
      <c r="N141" s="3">
        <v>2</v>
      </c>
      <c r="O141" s="3">
        <v>4</v>
      </c>
      <c r="P141" s="3">
        <v>2</v>
      </c>
      <c r="Q141" s="3">
        <v>4</v>
      </c>
      <c r="R141" s="3">
        <v>7</v>
      </c>
      <c r="S141" s="3">
        <v>4</v>
      </c>
      <c r="T141" s="3">
        <v>3</v>
      </c>
      <c r="U141" s="3">
        <v>5</v>
      </c>
      <c r="V141" s="3">
        <v>4</v>
      </c>
      <c r="W141" s="3">
        <v>3</v>
      </c>
      <c r="X141" s="3">
        <v>3</v>
      </c>
      <c r="Y141" s="3">
        <v>3</v>
      </c>
      <c r="Z141" s="3">
        <v>5</v>
      </c>
      <c r="AA141" s="3">
        <v>9</v>
      </c>
      <c r="AB141" s="3">
        <v>2</v>
      </c>
      <c r="AC141" s="3">
        <v>3</v>
      </c>
      <c r="AD141" s="3">
        <v>8</v>
      </c>
      <c r="AE141" s="3">
        <v>1</v>
      </c>
      <c r="AF141" s="3">
        <v>7</v>
      </c>
      <c r="AG141" s="3">
        <v>5</v>
      </c>
      <c r="AH141" s="3">
        <v>6</v>
      </c>
      <c r="AI141" s="3">
        <v>10</v>
      </c>
      <c r="AJ141" s="3">
        <v>4</v>
      </c>
      <c r="AK141" s="3">
        <f>2025-Table10[[#This Row],[rocnik]]</f>
        <v>22</v>
      </c>
      <c r="AL141" s="4">
        <f>SUM(Table10[[#This Row],[p1 re]:[p10]])</f>
        <v>22</v>
      </c>
      <c r="AM141" s="4">
        <f>_xlfn.STDEV.P(Table10[[#This Row],[p1 re]:[p10]])</f>
        <v>0.87177978870813466</v>
      </c>
      <c r="AN141" s="4">
        <f>STANDARDIZE(Table10[[#This Row],[HS]],$P$5,$Q$5)</f>
        <v>-0.98321524959991891</v>
      </c>
      <c r="AO141" s="72">
        <f>ROUND((10*(Table10[[#This Row],[HS]]-$P$5)/$Q$5)+50,0)</f>
        <v>40</v>
      </c>
      <c r="AP141" s="72">
        <f>Table10[[#This Row],[HS]]-$BA$9</f>
        <v>22</v>
      </c>
      <c r="AQ141" s="72">
        <f>Table10[[#This Row],[HS]]+$BA$9</f>
        <v>22</v>
      </c>
      <c r="AR141" s="119">
        <f>PERCENTRANK(Table10[HS],Table10[[#This Row],[HS]])</f>
        <v>0.16800000000000001</v>
      </c>
      <c r="AT141" s="128">
        <f>SUM(Table10[[#This Row],[p1 re]],Table10[[#This Row],[p3 re]],Table10[[#This Row],[p7 re]],Table10[[#This Row],[p9 re]],)</f>
        <v>12</v>
      </c>
      <c r="AU141" s="128">
        <f t="shared" si="15"/>
        <v>0.25357981272636276</v>
      </c>
      <c r="AV141" s="113">
        <f t="shared" si="16"/>
        <v>52.535798127263625</v>
      </c>
      <c r="AW141" s="128">
        <f>SUM(Table10[[#This Row],[p2]],Table10[[#This Row],[p4]],Table10[[#This Row],[p6]],Table10[[#This Row],[p8]],Table10[[#This Row],[p10]])</f>
        <v>9</v>
      </c>
      <c r="AX141" s="113">
        <f t="shared" si="17"/>
        <v>-1.3807085354076225</v>
      </c>
      <c r="AY141" s="113">
        <f t="shared" si="18"/>
        <v>36.192914645923778</v>
      </c>
    </row>
    <row r="142" spans="1:51" x14ac:dyDescent="0.3">
      <c r="A142" s="4">
        <v>43756</v>
      </c>
      <c r="B142" s="4">
        <v>0</v>
      </c>
      <c r="C142" s="4">
        <v>2004</v>
      </c>
      <c r="D142" s="42">
        <v>45964.415127314816</v>
      </c>
      <c r="E142" s="4" t="s">
        <v>106</v>
      </c>
      <c r="F142" s="110">
        <v>5</v>
      </c>
      <c r="G142" s="4">
        <v>5</v>
      </c>
      <c r="H142" s="4">
        <v>5</v>
      </c>
      <c r="I142" s="4">
        <v>4</v>
      </c>
      <c r="J142" s="4">
        <v>5</v>
      </c>
      <c r="K142" s="4">
        <v>2</v>
      </c>
      <c r="L142" s="4">
        <v>4</v>
      </c>
      <c r="M142" s="4">
        <v>4</v>
      </c>
      <c r="N142" s="4">
        <v>5</v>
      </c>
      <c r="O142" s="4">
        <v>5</v>
      </c>
      <c r="P142" s="4">
        <v>4</v>
      </c>
      <c r="Q142" s="4">
        <v>22</v>
      </c>
      <c r="R142" s="4">
        <v>28</v>
      </c>
      <c r="S142" s="4">
        <v>12</v>
      </c>
      <c r="T142" s="4">
        <v>6</v>
      </c>
      <c r="U142" s="4">
        <v>4</v>
      </c>
      <c r="V142" s="4">
        <v>5</v>
      </c>
      <c r="W142" s="4">
        <v>8</v>
      </c>
      <c r="X142" s="4">
        <v>10</v>
      </c>
      <c r="Y142" s="4">
        <v>6</v>
      </c>
      <c r="Z142" s="4">
        <v>8</v>
      </c>
      <c r="AA142" s="4">
        <v>4</v>
      </c>
      <c r="AB142" s="4">
        <v>2</v>
      </c>
      <c r="AC142" s="4">
        <v>7</v>
      </c>
      <c r="AD142" s="4">
        <v>10</v>
      </c>
      <c r="AE142" s="4">
        <v>8</v>
      </c>
      <c r="AF142" s="4">
        <v>9</v>
      </c>
      <c r="AG142" s="4">
        <v>5</v>
      </c>
      <c r="AH142" s="4">
        <v>3</v>
      </c>
      <c r="AI142" s="4">
        <v>1</v>
      </c>
      <c r="AJ142" s="4">
        <v>6</v>
      </c>
      <c r="AK142" s="4">
        <f>2025-Table10[[#This Row],[rocnik]]</f>
        <v>21</v>
      </c>
      <c r="AL142" s="4">
        <f>SUM(Table10[[#This Row],[p1 re]:[p10]])</f>
        <v>43</v>
      </c>
      <c r="AM142" s="4">
        <f>_xlfn.STDEV.P(Table10[[#This Row],[p1 re]:[p10]])</f>
        <v>0.9</v>
      </c>
      <c r="AN142" s="4">
        <f>STANDARDIZE(Table10[[#This Row],[HS]],$P$5,$Q$5)</f>
        <v>2.2733187580212837</v>
      </c>
      <c r="AO142" s="72">
        <f>ROUND((10*(Table10[[#This Row],[HS]]-$P$5)/$Q$5)+50,0)</f>
        <v>73</v>
      </c>
      <c r="AP142" s="72">
        <f>Table10[[#This Row],[HS]]-$BA$9</f>
        <v>43</v>
      </c>
      <c r="AQ142" s="72">
        <f>Table10[[#This Row],[HS]]+$BA$9</f>
        <v>43</v>
      </c>
      <c r="AR142" s="119">
        <f>PERCENTRANK(Table10[HS],Table10[[#This Row],[HS]])</f>
        <v>1</v>
      </c>
      <c r="AT142" s="128">
        <f>SUM(Table10[[#This Row],[p1 re]],Table10[[#This Row],[p3 re]],Table10[[#This Row],[p7 re]],Table10[[#This Row],[p9 re]],)</f>
        <v>18</v>
      </c>
      <c r="AU142" s="128">
        <f t="shared" si="15"/>
        <v>1.8558451780947076</v>
      </c>
      <c r="AV142" s="113">
        <f t="shared" si="16"/>
        <v>68.558451780947081</v>
      </c>
      <c r="AW142" s="128">
        <f>SUM(Table10[[#This Row],[p2]],Table10[[#This Row],[p4]],Table10[[#This Row],[p6]],Table10[[#This Row],[p8]],Table10[[#This Row],[p10]])</f>
        <v>23</v>
      </c>
      <c r="AX142" s="113">
        <f t="shared" si="17"/>
        <v>1.6008344587454546</v>
      </c>
      <c r="AY142" s="113">
        <f t="shared" si="18"/>
        <v>66.008344587454545</v>
      </c>
    </row>
    <row r="143" spans="1:51" x14ac:dyDescent="0.3">
      <c r="A143" s="3">
        <v>43763</v>
      </c>
      <c r="B143" s="3">
        <v>0</v>
      </c>
      <c r="C143" s="3">
        <v>2001</v>
      </c>
      <c r="D143" s="41">
        <v>45964.322835648149</v>
      </c>
      <c r="E143" s="3">
        <v>2</v>
      </c>
      <c r="F143" s="110">
        <v>2</v>
      </c>
      <c r="G143" s="3">
        <v>2</v>
      </c>
      <c r="H143" s="3">
        <v>2</v>
      </c>
      <c r="I143" s="3">
        <v>2</v>
      </c>
      <c r="J143" s="3">
        <v>4</v>
      </c>
      <c r="K143" s="3">
        <v>2</v>
      </c>
      <c r="L143" s="3">
        <v>2</v>
      </c>
      <c r="M143" s="3">
        <v>2</v>
      </c>
      <c r="N143" s="3">
        <v>2</v>
      </c>
      <c r="O143" s="3">
        <v>2</v>
      </c>
      <c r="P143" s="3">
        <v>4</v>
      </c>
      <c r="Q143" s="3">
        <v>6</v>
      </c>
      <c r="R143" s="3">
        <v>5</v>
      </c>
      <c r="S143" s="3">
        <v>6</v>
      </c>
      <c r="T143" s="3">
        <v>5</v>
      </c>
      <c r="U143" s="3">
        <v>2</v>
      </c>
      <c r="V143" s="3">
        <v>4</v>
      </c>
      <c r="W143" s="3">
        <v>4</v>
      </c>
      <c r="X143" s="3">
        <v>5</v>
      </c>
      <c r="Y143" s="3">
        <v>2</v>
      </c>
      <c r="Z143" s="3">
        <v>5</v>
      </c>
      <c r="AA143" s="3">
        <v>6</v>
      </c>
      <c r="AB143" s="3">
        <v>8</v>
      </c>
      <c r="AC143" s="3">
        <v>1</v>
      </c>
      <c r="AD143" s="3">
        <v>5</v>
      </c>
      <c r="AE143" s="3">
        <v>10</v>
      </c>
      <c r="AF143" s="3">
        <v>4</v>
      </c>
      <c r="AG143" s="3">
        <v>3</v>
      </c>
      <c r="AH143" s="3">
        <v>9</v>
      </c>
      <c r="AI143" s="3">
        <v>7</v>
      </c>
      <c r="AJ143" s="3">
        <v>2</v>
      </c>
      <c r="AK143" s="3">
        <f>2025-Table10[[#This Row],[rocnik]]</f>
        <v>24</v>
      </c>
      <c r="AL143" s="4">
        <f>SUM(Table10[[#This Row],[p1 re]:[p10]])</f>
        <v>24</v>
      </c>
      <c r="AM143" s="4">
        <f>_xlfn.STDEV.P(Table10[[#This Row],[p1 re]:[p10]])</f>
        <v>0.8</v>
      </c>
      <c r="AN143" s="4">
        <f>STANDARDIZE(Table10[[#This Row],[HS]],$P$5,$Q$5)</f>
        <v>-0.67306915363599495</v>
      </c>
      <c r="AO143" s="72">
        <f>ROUND((10*(Table10[[#This Row],[HS]]-$P$5)/$Q$5)+50,0)</f>
        <v>43</v>
      </c>
      <c r="AP143" s="72">
        <f>Table10[[#This Row],[HS]]-$BA$9</f>
        <v>24</v>
      </c>
      <c r="AQ143" s="72">
        <f>Table10[[#This Row],[HS]]+$BA$9</f>
        <v>24</v>
      </c>
      <c r="AR143" s="119">
        <f>PERCENTRANK(Table10[HS],Table10[[#This Row],[HS]])</f>
        <v>0.24399999999999999</v>
      </c>
      <c r="AT143" s="128">
        <f>SUM(Table10[[#This Row],[p1 re]],Table10[[#This Row],[p3 re]],Table10[[#This Row],[p7 re]],Table10[[#This Row],[p9 re]],)</f>
        <v>8</v>
      </c>
      <c r="AU143" s="128">
        <f t="shared" si="15"/>
        <v>-0.8145970975192004</v>
      </c>
      <c r="AV143" s="113">
        <f t="shared" si="16"/>
        <v>41.854029024808</v>
      </c>
      <c r="AW143" s="128">
        <f>SUM(Table10[[#This Row],[p2]],Table10[[#This Row],[p4]],Table10[[#This Row],[p6]],Table10[[#This Row],[p8]],Table10[[#This Row],[p10]])</f>
        <v>14</v>
      </c>
      <c r="AX143" s="113">
        <f t="shared" si="17"/>
        <v>-0.31587175178152349</v>
      </c>
      <c r="AY143" s="113">
        <f t="shared" si="18"/>
        <v>46.841282482184766</v>
      </c>
    </row>
    <row r="144" spans="1:51" x14ac:dyDescent="0.3">
      <c r="A144" s="4">
        <v>43781</v>
      </c>
      <c r="B144" s="4">
        <v>1</v>
      </c>
      <c r="C144" s="4">
        <v>1992</v>
      </c>
      <c r="D144" s="42">
        <v>45964.366238425922</v>
      </c>
      <c r="E144" s="4">
        <v>0</v>
      </c>
      <c r="F144" s="110">
        <v>0</v>
      </c>
      <c r="G144" s="4">
        <v>2</v>
      </c>
      <c r="H144" s="4">
        <v>1</v>
      </c>
      <c r="I144" s="4">
        <v>1</v>
      </c>
      <c r="J144" s="4">
        <v>4</v>
      </c>
      <c r="K144" s="4">
        <v>1</v>
      </c>
      <c r="L144" s="4">
        <v>1</v>
      </c>
      <c r="M144" s="4">
        <v>2</v>
      </c>
      <c r="N144" s="4">
        <v>5</v>
      </c>
      <c r="O144" s="4">
        <v>2</v>
      </c>
      <c r="P144" s="4">
        <v>5</v>
      </c>
      <c r="Q144" s="4">
        <v>4</v>
      </c>
      <c r="R144" s="4">
        <v>5</v>
      </c>
      <c r="S144" s="4">
        <v>4</v>
      </c>
      <c r="T144" s="4">
        <v>4</v>
      </c>
      <c r="U144" s="4">
        <v>3</v>
      </c>
      <c r="V144" s="4">
        <v>4</v>
      </c>
      <c r="W144" s="4">
        <v>3</v>
      </c>
      <c r="X144" s="4">
        <v>3</v>
      </c>
      <c r="Y144" s="4">
        <v>5</v>
      </c>
      <c r="Z144" s="4">
        <v>6</v>
      </c>
      <c r="AA144" s="4">
        <v>8</v>
      </c>
      <c r="AB144" s="4">
        <v>3</v>
      </c>
      <c r="AC144" s="4">
        <v>2</v>
      </c>
      <c r="AD144" s="4">
        <v>4</v>
      </c>
      <c r="AE144" s="4">
        <v>7</v>
      </c>
      <c r="AF144" s="4">
        <v>9</v>
      </c>
      <c r="AG144" s="4">
        <v>5</v>
      </c>
      <c r="AH144" s="4">
        <v>6</v>
      </c>
      <c r="AI144" s="4">
        <v>10</v>
      </c>
      <c r="AJ144" s="4">
        <v>1</v>
      </c>
      <c r="AK144" s="4">
        <f>2025-Table10[[#This Row],[rocnik]]</f>
        <v>33</v>
      </c>
      <c r="AL144" s="4">
        <f>SUM(Table10[[#This Row],[p1 re]:[p10]])</f>
        <v>24</v>
      </c>
      <c r="AM144" s="4">
        <f>_xlfn.STDEV.P(Table10[[#This Row],[p1 re]:[p10]])</f>
        <v>1.5620499351813308</v>
      </c>
      <c r="AN144" s="4">
        <f>STANDARDIZE(Table10[[#This Row],[HS]],$P$5,$Q$5)</f>
        <v>-0.67306915363599495</v>
      </c>
      <c r="AO144" s="72">
        <f>ROUND((10*(Table10[[#This Row],[HS]]-$P$5)/$Q$5)+50,0)</f>
        <v>43</v>
      </c>
      <c r="AP144" s="72">
        <f>Table10[[#This Row],[HS]]-$BA$9</f>
        <v>24</v>
      </c>
      <c r="AQ144" s="72">
        <f>Table10[[#This Row],[HS]]+$BA$9</f>
        <v>24</v>
      </c>
      <c r="AR144" s="119">
        <f>PERCENTRANK(Table10[HS],Table10[[#This Row],[HS]])</f>
        <v>0.24399999999999999</v>
      </c>
      <c r="AT144" s="128">
        <f>SUM(Table10[[#This Row],[p1 re]],Table10[[#This Row],[p3 re]],Table10[[#This Row],[p7 re]],Table10[[#This Row],[p9 re]],)</f>
        <v>7</v>
      </c>
      <c r="AU144" s="128">
        <f t="shared" ref="AU144:AU207" si="19">(AT144-$AT$8)/$AT$11</f>
        <v>-1.0816413250805912</v>
      </c>
      <c r="AV144" s="113">
        <f t="shared" ref="AV144:AV207" si="20">50+AU144*10</f>
        <v>39.183586749194092</v>
      </c>
      <c r="AW144" s="128">
        <f>SUM(Table10[[#This Row],[p2]],Table10[[#This Row],[p4]],Table10[[#This Row],[p6]],Table10[[#This Row],[p8]],Table10[[#This Row],[p10]])</f>
        <v>16</v>
      </c>
      <c r="AX144" s="113">
        <f t="shared" ref="AX144:AX207" si="21">(AW144-$AW$8)/$AW$11</f>
        <v>0.11006296166891609</v>
      </c>
      <c r="AY144" s="113">
        <f t="shared" ref="AY144:AY207" si="22">50+AX144*10</f>
        <v>51.100629616689162</v>
      </c>
    </row>
    <row r="145" spans="1:51" x14ac:dyDescent="0.3">
      <c r="A145" s="3">
        <v>43794</v>
      </c>
      <c r="B145" s="3">
        <v>0</v>
      </c>
      <c r="C145" s="3">
        <v>1953</v>
      </c>
      <c r="D145" s="41">
        <v>45964.371886574074</v>
      </c>
      <c r="E145" s="3">
        <v>2</v>
      </c>
      <c r="F145" s="110">
        <v>2</v>
      </c>
      <c r="G145" s="3">
        <v>1</v>
      </c>
      <c r="H145" s="3">
        <v>1</v>
      </c>
      <c r="I145" s="3">
        <v>4</v>
      </c>
      <c r="J145" s="3">
        <v>1</v>
      </c>
      <c r="K145" s="3">
        <v>1</v>
      </c>
      <c r="L145" s="3">
        <v>1</v>
      </c>
      <c r="M145" s="3">
        <v>4</v>
      </c>
      <c r="N145" s="3">
        <v>1</v>
      </c>
      <c r="O145" s="3">
        <v>5</v>
      </c>
      <c r="P145" s="3">
        <v>1</v>
      </c>
      <c r="Q145" s="3">
        <v>8</v>
      </c>
      <c r="R145" s="3">
        <v>7</v>
      </c>
      <c r="S145" s="3">
        <v>22</v>
      </c>
      <c r="T145" s="3">
        <v>12</v>
      </c>
      <c r="U145" s="3">
        <v>8</v>
      </c>
      <c r="V145" s="3">
        <v>9</v>
      </c>
      <c r="W145" s="3">
        <v>12</v>
      </c>
      <c r="X145" s="3">
        <v>7</v>
      </c>
      <c r="Y145" s="3">
        <v>23</v>
      </c>
      <c r="Z145" s="3">
        <v>8</v>
      </c>
      <c r="AA145" s="3">
        <v>1</v>
      </c>
      <c r="AB145" s="3">
        <v>2</v>
      </c>
      <c r="AC145" s="3">
        <v>3</v>
      </c>
      <c r="AD145" s="3">
        <v>8</v>
      </c>
      <c r="AE145" s="3">
        <v>5</v>
      </c>
      <c r="AF145" s="3">
        <v>7</v>
      </c>
      <c r="AG145" s="3">
        <v>4</v>
      </c>
      <c r="AH145" s="3">
        <v>10</v>
      </c>
      <c r="AI145" s="3">
        <v>9</v>
      </c>
      <c r="AJ145" s="3">
        <v>6</v>
      </c>
      <c r="AK145" s="3">
        <f>2025-Table10[[#This Row],[rocnik]]</f>
        <v>72</v>
      </c>
      <c r="AL145" s="4">
        <f>SUM(Table10[[#This Row],[p1 re]:[p10]])</f>
        <v>20</v>
      </c>
      <c r="AM145" s="4">
        <f>_xlfn.STDEV.P(Table10[[#This Row],[p1 re]:[p10]])</f>
        <v>1.5491933384829668</v>
      </c>
      <c r="AN145" s="4">
        <f>STANDARDIZE(Table10[[#This Row],[HS]],$P$5,$Q$5)</f>
        <v>-1.2933613455638431</v>
      </c>
      <c r="AO145" s="72">
        <f>ROUND((10*(Table10[[#This Row],[HS]]-$P$5)/$Q$5)+50,0)</f>
        <v>37</v>
      </c>
      <c r="AP145" s="72">
        <f>Table10[[#This Row],[HS]]-$BA$9</f>
        <v>20</v>
      </c>
      <c r="AQ145" s="72">
        <f>Table10[[#This Row],[HS]]+$BA$9</f>
        <v>20</v>
      </c>
      <c r="AR145" s="119">
        <f>PERCENTRANK(Table10[HS],Table10[[#This Row],[HS]])</f>
        <v>0.08</v>
      </c>
      <c r="AT145" s="128">
        <f>SUM(Table10[[#This Row],[p1 re]],Table10[[#This Row],[p3 re]],Table10[[#This Row],[p7 re]],Table10[[#This Row],[p9 re]],)</f>
        <v>14</v>
      </c>
      <c r="AU145" s="128">
        <f t="shared" si="19"/>
        <v>0.78766826784914434</v>
      </c>
      <c r="AV145" s="113">
        <f t="shared" si="20"/>
        <v>57.876682678491441</v>
      </c>
      <c r="AW145" s="128">
        <f>SUM(Table10[[#This Row],[p2]],Table10[[#This Row],[p4]],Table10[[#This Row],[p6]],Table10[[#This Row],[p8]],Table10[[#This Row],[p10]])</f>
        <v>5</v>
      </c>
      <c r="AX145" s="113">
        <f t="shared" si="21"/>
        <v>-2.2325779623085014</v>
      </c>
      <c r="AY145" s="113">
        <f t="shared" si="22"/>
        <v>27.674220376914988</v>
      </c>
    </row>
    <row r="146" spans="1:51" x14ac:dyDescent="0.3">
      <c r="A146" s="4">
        <v>43797</v>
      </c>
      <c r="B146" s="4">
        <v>1</v>
      </c>
      <c r="C146" s="4">
        <v>1999</v>
      </c>
      <c r="D146" s="42">
        <v>45964.397372685184</v>
      </c>
      <c r="E146" s="4" t="s">
        <v>30</v>
      </c>
      <c r="F146" s="110">
        <v>3</v>
      </c>
      <c r="G146" s="4">
        <v>2</v>
      </c>
      <c r="H146" s="4">
        <v>4</v>
      </c>
      <c r="I146" s="4">
        <v>4</v>
      </c>
      <c r="J146" s="4">
        <v>5</v>
      </c>
      <c r="K146" s="4">
        <v>2</v>
      </c>
      <c r="L146" s="4">
        <v>2</v>
      </c>
      <c r="M146" s="4">
        <v>2</v>
      </c>
      <c r="N146" s="4">
        <v>4</v>
      </c>
      <c r="O146" s="4">
        <v>4</v>
      </c>
      <c r="P146" s="4">
        <v>2</v>
      </c>
      <c r="Q146" s="4">
        <v>537</v>
      </c>
      <c r="R146" s="4">
        <v>10</v>
      </c>
      <c r="S146" s="4">
        <v>5</v>
      </c>
      <c r="T146" s="4">
        <v>4</v>
      </c>
      <c r="U146" s="4">
        <v>6</v>
      </c>
      <c r="V146" s="4">
        <v>7</v>
      </c>
      <c r="W146" s="4">
        <v>11</v>
      </c>
      <c r="X146" s="4">
        <v>9</v>
      </c>
      <c r="Y146" s="4">
        <v>8</v>
      </c>
      <c r="Z146" s="4">
        <v>11</v>
      </c>
      <c r="AA146" s="4">
        <v>5</v>
      </c>
      <c r="AB146" s="4">
        <v>4</v>
      </c>
      <c r="AC146" s="4">
        <v>8</v>
      </c>
      <c r="AD146" s="4">
        <v>9</v>
      </c>
      <c r="AE146" s="4">
        <v>2</v>
      </c>
      <c r="AF146" s="4">
        <v>6</v>
      </c>
      <c r="AG146" s="4">
        <v>10</v>
      </c>
      <c r="AH146" s="4">
        <v>7</v>
      </c>
      <c r="AI146" s="4">
        <v>3</v>
      </c>
      <c r="AJ146" s="4">
        <v>1</v>
      </c>
      <c r="AK146" s="4">
        <f>2025-Table10[[#This Row],[rocnik]]</f>
        <v>26</v>
      </c>
      <c r="AL146" s="4">
        <f>SUM(Table10[[#This Row],[p1 re]:[p10]])</f>
        <v>31</v>
      </c>
      <c r="AM146" s="4">
        <f>_xlfn.STDEV.P(Table10[[#This Row],[p1 re]:[p10]])</f>
        <v>1.1357816691600546</v>
      </c>
      <c r="AN146" s="4">
        <f>STANDARDIZE(Table10[[#This Row],[HS]],$P$5,$Q$5)</f>
        <v>0.41244218223773926</v>
      </c>
      <c r="AO146" s="72">
        <f>ROUND((10*(Table10[[#This Row],[HS]]-$P$5)/$Q$5)+50,0)</f>
        <v>54</v>
      </c>
      <c r="AP146" s="72">
        <f>Table10[[#This Row],[HS]]-$BA$9</f>
        <v>31</v>
      </c>
      <c r="AQ146" s="72">
        <f>Table10[[#This Row],[HS]]+$BA$9</f>
        <v>31</v>
      </c>
      <c r="AR146" s="119">
        <f>PERCENTRANK(Table10[HS],Table10[[#This Row],[HS]])</f>
        <v>0.61599999999999999</v>
      </c>
      <c r="AT146" s="128">
        <f>SUM(Table10[[#This Row],[p1 re]],Table10[[#This Row],[p3 re]],Table10[[#This Row],[p7 re]],Table10[[#This Row],[p9 re]],)</f>
        <v>12</v>
      </c>
      <c r="AU146" s="128">
        <f t="shared" si="19"/>
        <v>0.25357981272636276</v>
      </c>
      <c r="AV146" s="113">
        <f t="shared" si="20"/>
        <v>52.535798127263625</v>
      </c>
      <c r="AW146" s="128">
        <f>SUM(Table10[[#This Row],[p2]],Table10[[#This Row],[p4]],Table10[[#This Row],[p6]],Table10[[#This Row],[p8]],Table10[[#This Row],[p10]])</f>
        <v>17</v>
      </c>
      <c r="AX146" s="113">
        <f t="shared" si="21"/>
        <v>0.32303031839413587</v>
      </c>
      <c r="AY146" s="113">
        <f t="shared" si="22"/>
        <v>53.230303183941359</v>
      </c>
    </row>
    <row r="147" spans="1:51" x14ac:dyDescent="0.3">
      <c r="A147" s="3">
        <v>43819</v>
      </c>
      <c r="B147" s="3">
        <v>1</v>
      </c>
      <c r="C147" s="3">
        <v>1997</v>
      </c>
      <c r="D147" s="41">
        <v>45964.402222222219</v>
      </c>
      <c r="E147" s="3" t="s">
        <v>30</v>
      </c>
      <c r="F147" s="110">
        <v>3</v>
      </c>
      <c r="G147" s="3">
        <v>4</v>
      </c>
      <c r="H147" s="3">
        <v>2</v>
      </c>
      <c r="I147" s="3">
        <v>5</v>
      </c>
      <c r="J147" s="3">
        <v>2</v>
      </c>
      <c r="K147" s="3">
        <v>1</v>
      </c>
      <c r="L147" s="3">
        <v>3</v>
      </c>
      <c r="M147" s="3">
        <v>3</v>
      </c>
      <c r="N147" s="3">
        <v>3</v>
      </c>
      <c r="O147" s="3">
        <v>1</v>
      </c>
      <c r="P147" s="3">
        <v>2</v>
      </c>
      <c r="Q147" s="3">
        <v>7</v>
      </c>
      <c r="R147" s="3">
        <v>8</v>
      </c>
      <c r="S147" s="3">
        <v>7</v>
      </c>
      <c r="T147" s="3">
        <v>8</v>
      </c>
      <c r="U147" s="3">
        <v>3</v>
      </c>
      <c r="V147" s="3">
        <v>8</v>
      </c>
      <c r="W147" s="3">
        <v>7</v>
      </c>
      <c r="X147" s="3">
        <v>10</v>
      </c>
      <c r="Y147" s="3">
        <v>14</v>
      </c>
      <c r="Z147" s="3">
        <v>12</v>
      </c>
      <c r="AA147" s="3">
        <v>2</v>
      </c>
      <c r="AB147" s="3">
        <v>10</v>
      </c>
      <c r="AC147" s="3">
        <v>5</v>
      </c>
      <c r="AD147" s="3">
        <v>7</v>
      </c>
      <c r="AE147" s="3">
        <v>6</v>
      </c>
      <c r="AF147" s="3">
        <v>3</v>
      </c>
      <c r="AG147" s="3">
        <v>9</v>
      </c>
      <c r="AH147" s="3">
        <v>8</v>
      </c>
      <c r="AI147" s="3">
        <v>1</v>
      </c>
      <c r="AJ147" s="3">
        <v>4</v>
      </c>
      <c r="AK147" s="3">
        <f>2025-Table10[[#This Row],[rocnik]]</f>
        <v>28</v>
      </c>
      <c r="AL147" s="4">
        <f>SUM(Table10[[#This Row],[p1 re]:[p10]])</f>
        <v>26</v>
      </c>
      <c r="AM147" s="4">
        <f>_xlfn.STDEV.P(Table10[[#This Row],[p1 re]:[p10]])</f>
        <v>1.2</v>
      </c>
      <c r="AN147" s="4">
        <f>STANDARDIZE(Table10[[#This Row],[HS]],$P$5,$Q$5)</f>
        <v>-0.36292305767207089</v>
      </c>
      <c r="AO147" s="72">
        <f>ROUND((10*(Table10[[#This Row],[HS]]-$P$5)/$Q$5)+50,0)</f>
        <v>46</v>
      </c>
      <c r="AP147" s="72">
        <f>Table10[[#This Row],[HS]]-$BA$9</f>
        <v>26</v>
      </c>
      <c r="AQ147" s="72">
        <f>Table10[[#This Row],[HS]]+$BA$9</f>
        <v>26</v>
      </c>
      <c r="AR147" s="119">
        <f>PERCENTRANK(Table10[HS],Table10[[#This Row],[HS]])</f>
        <v>0.35</v>
      </c>
      <c r="AT147" s="128">
        <f>SUM(Table10[[#This Row],[p1 re]],Table10[[#This Row],[p3 re]],Table10[[#This Row],[p7 re]],Table10[[#This Row],[p9 re]],)</f>
        <v>13</v>
      </c>
      <c r="AU147" s="128">
        <f t="shared" si="19"/>
        <v>0.52062404028775355</v>
      </c>
      <c r="AV147" s="113">
        <f t="shared" si="20"/>
        <v>55.206240402877533</v>
      </c>
      <c r="AW147" s="128">
        <f>SUM(Table10[[#This Row],[p2]],Table10[[#This Row],[p4]],Table10[[#This Row],[p6]],Table10[[#This Row],[p8]],Table10[[#This Row],[p10]])</f>
        <v>12</v>
      </c>
      <c r="AX147" s="113">
        <f t="shared" si="21"/>
        <v>-0.74180646523196303</v>
      </c>
      <c r="AY147" s="113">
        <f t="shared" si="22"/>
        <v>42.581935347680371</v>
      </c>
    </row>
    <row r="148" spans="1:51" x14ac:dyDescent="0.3">
      <c r="A148" s="4">
        <v>43831</v>
      </c>
      <c r="B148" s="4">
        <v>0</v>
      </c>
      <c r="C148" s="4">
        <v>1981</v>
      </c>
      <c r="D148" s="42">
        <v>45964.440289351849</v>
      </c>
      <c r="E148" s="4">
        <v>1</v>
      </c>
      <c r="F148" s="110">
        <v>1</v>
      </c>
      <c r="G148" s="4">
        <v>4</v>
      </c>
      <c r="H148" s="4">
        <v>1</v>
      </c>
      <c r="I148" s="4">
        <v>4</v>
      </c>
      <c r="J148" s="4">
        <v>2</v>
      </c>
      <c r="K148" s="4">
        <v>1</v>
      </c>
      <c r="L148" s="4">
        <v>1</v>
      </c>
      <c r="M148" s="4">
        <v>2</v>
      </c>
      <c r="N148" s="4">
        <v>2</v>
      </c>
      <c r="O148" s="4">
        <v>4</v>
      </c>
      <c r="P148" s="4">
        <v>1</v>
      </c>
      <c r="Q148" s="4">
        <v>11</v>
      </c>
      <c r="R148" s="4">
        <v>13</v>
      </c>
      <c r="S148" s="4">
        <v>5</v>
      </c>
      <c r="T148" s="4">
        <v>7</v>
      </c>
      <c r="U148" s="4">
        <v>6</v>
      </c>
      <c r="V148" s="4">
        <v>4</v>
      </c>
      <c r="W148" s="4">
        <v>13</v>
      </c>
      <c r="X148" s="4">
        <v>11</v>
      </c>
      <c r="Y148" s="4">
        <v>7</v>
      </c>
      <c r="Z148" s="4">
        <v>6</v>
      </c>
      <c r="AA148" s="4">
        <v>5</v>
      </c>
      <c r="AB148" s="4">
        <v>10</v>
      </c>
      <c r="AC148" s="4">
        <v>9</v>
      </c>
      <c r="AD148" s="4">
        <v>2</v>
      </c>
      <c r="AE148" s="4">
        <v>1</v>
      </c>
      <c r="AF148" s="4">
        <v>3</v>
      </c>
      <c r="AG148" s="4">
        <v>6</v>
      </c>
      <c r="AH148" s="4">
        <v>4</v>
      </c>
      <c r="AI148" s="4">
        <v>8</v>
      </c>
      <c r="AJ148" s="4">
        <v>7</v>
      </c>
      <c r="AK148" s="4">
        <f>2025-Table10[[#This Row],[rocnik]]</f>
        <v>44</v>
      </c>
      <c r="AL148" s="4">
        <f>SUM(Table10[[#This Row],[p1 re]:[p10]])</f>
        <v>22</v>
      </c>
      <c r="AM148" s="4">
        <f>_xlfn.STDEV.P(Table10[[#This Row],[p1 re]:[p10]])</f>
        <v>1.2489995996796797</v>
      </c>
      <c r="AN148" s="4">
        <f>STANDARDIZE(Table10[[#This Row],[HS]],$P$5,$Q$5)</f>
        <v>-0.98321524959991891</v>
      </c>
      <c r="AO148" s="72">
        <f>ROUND((10*(Table10[[#This Row],[HS]]-$P$5)/$Q$5)+50,0)</f>
        <v>40</v>
      </c>
      <c r="AP148" s="72">
        <f>Table10[[#This Row],[HS]]-$BA$9</f>
        <v>22</v>
      </c>
      <c r="AQ148" s="72">
        <f>Table10[[#This Row],[HS]]+$BA$9</f>
        <v>22</v>
      </c>
      <c r="AR148" s="119">
        <f>PERCENTRANK(Table10[HS],Table10[[#This Row],[HS]])</f>
        <v>0.16800000000000001</v>
      </c>
      <c r="AT148" s="128">
        <f>SUM(Table10[[#This Row],[p1 re]],Table10[[#This Row],[p3 re]],Table10[[#This Row],[p7 re]],Table10[[#This Row],[p9 re]],)</f>
        <v>14</v>
      </c>
      <c r="AU148" s="128">
        <f t="shared" si="19"/>
        <v>0.78766826784914434</v>
      </c>
      <c r="AV148" s="113">
        <f t="shared" si="20"/>
        <v>57.876682678491441</v>
      </c>
      <c r="AW148" s="128">
        <f>SUM(Table10[[#This Row],[p2]],Table10[[#This Row],[p4]],Table10[[#This Row],[p6]],Table10[[#This Row],[p8]],Table10[[#This Row],[p10]])</f>
        <v>7</v>
      </c>
      <c r="AX148" s="113">
        <f t="shared" si="21"/>
        <v>-1.8066432488580619</v>
      </c>
      <c r="AY148" s="113">
        <f t="shared" si="22"/>
        <v>31.93356751141938</v>
      </c>
    </row>
    <row r="149" spans="1:51" x14ac:dyDescent="0.3">
      <c r="A149" s="3">
        <v>43867</v>
      </c>
      <c r="B149" s="3">
        <v>1</v>
      </c>
      <c r="C149" s="3">
        <v>1989</v>
      </c>
      <c r="D149" s="41">
        <v>45964.522997685184</v>
      </c>
      <c r="E149" s="3">
        <v>2</v>
      </c>
      <c r="F149" s="110">
        <v>2</v>
      </c>
      <c r="G149" s="3">
        <v>4</v>
      </c>
      <c r="H149" s="3">
        <v>1</v>
      </c>
      <c r="I149" s="3">
        <v>4</v>
      </c>
      <c r="J149" s="3">
        <v>4</v>
      </c>
      <c r="K149" s="3">
        <v>2</v>
      </c>
      <c r="L149" s="3">
        <v>2</v>
      </c>
      <c r="M149" s="3">
        <v>3</v>
      </c>
      <c r="N149" s="3">
        <v>1</v>
      </c>
      <c r="O149" s="3">
        <v>4</v>
      </c>
      <c r="P149" s="3">
        <v>4</v>
      </c>
      <c r="Q149" s="3">
        <v>5</v>
      </c>
      <c r="R149" s="3">
        <v>5</v>
      </c>
      <c r="S149" s="3">
        <v>3</v>
      </c>
      <c r="T149" s="3">
        <v>2</v>
      </c>
      <c r="U149" s="3">
        <v>3</v>
      </c>
      <c r="V149" s="3">
        <v>3</v>
      </c>
      <c r="W149" s="3">
        <v>4</v>
      </c>
      <c r="X149" s="3">
        <v>4</v>
      </c>
      <c r="Y149" s="3">
        <v>4</v>
      </c>
      <c r="Z149" s="3">
        <v>5</v>
      </c>
      <c r="AA149" s="3">
        <v>4</v>
      </c>
      <c r="AB149" s="3">
        <v>5</v>
      </c>
      <c r="AC149" s="3">
        <v>6</v>
      </c>
      <c r="AD149" s="3">
        <v>2</v>
      </c>
      <c r="AE149" s="3">
        <v>3</v>
      </c>
      <c r="AF149" s="3">
        <v>8</v>
      </c>
      <c r="AG149" s="3">
        <v>1</v>
      </c>
      <c r="AH149" s="3">
        <v>9</v>
      </c>
      <c r="AI149" s="3">
        <v>10</v>
      </c>
      <c r="AJ149" s="3">
        <v>7</v>
      </c>
      <c r="AK149" s="3">
        <f>2025-Table10[[#This Row],[rocnik]]</f>
        <v>36</v>
      </c>
      <c r="AL149" s="4">
        <f>SUM(Table10[[#This Row],[p1 re]:[p10]])</f>
        <v>29</v>
      </c>
      <c r="AM149" s="4">
        <f>_xlfn.STDEV.P(Table10[[#This Row],[p1 re]:[p10]])</f>
        <v>1.2206555615733703</v>
      </c>
      <c r="AN149" s="4">
        <f>STANDARDIZE(Table10[[#This Row],[HS]],$P$5,$Q$5)</f>
        <v>0.1022960862738152</v>
      </c>
      <c r="AO149" s="72">
        <f>ROUND((10*(Table10[[#This Row],[HS]]-$P$5)/$Q$5)+50,0)</f>
        <v>51</v>
      </c>
      <c r="AP149" s="72">
        <f>Table10[[#This Row],[HS]]-$BA$9</f>
        <v>29</v>
      </c>
      <c r="AQ149" s="72">
        <f>Table10[[#This Row],[HS]]+$BA$9</f>
        <v>29</v>
      </c>
      <c r="AR149" s="119">
        <f>PERCENTRANK(Table10[HS],Table10[[#This Row],[HS]])</f>
        <v>0.47199999999999998</v>
      </c>
      <c r="AT149" s="128">
        <f>SUM(Table10[[#This Row],[p1 re]],Table10[[#This Row],[p3 re]],Table10[[#This Row],[p7 re]],Table10[[#This Row],[p9 re]],)</f>
        <v>15</v>
      </c>
      <c r="AU149" s="128">
        <f t="shared" si="19"/>
        <v>1.0547124954105351</v>
      </c>
      <c r="AV149" s="113">
        <f t="shared" si="20"/>
        <v>60.54712495410535</v>
      </c>
      <c r="AW149" s="128">
        <f>SUM(Table10[[#This Row],[p2]],Table10[[#This Row],[p4]],Table10[[#This Row],[p6]],Table10[[#This Row],[p8]],Table10[[#This Row],[p10]])</f>
        <v>12</v>
      </c>
      <c r="AX149" s="113">
        <f t="shared" si="21"/>
        <v>-0.74180646523196303</v>
      </c>
      <c r="AY149" s="113">
        <f t="shared" si="22"/>
        <v>42.581935347680371</v>
      </c>
    </row>
    <row r="150" spans="1:51" x14ac:dyDescent="0.3">
      <c r="A150" s="4">
        <v>43869</v>
      </c>
      <c r="B150" s="4">
        <v>0</v>
      </c>
      <c r="C150" s="4">
        <v>2001</v>
      </c>
      <c r="D150" s="42">
        <v>45964.424502314818</v>
      </c>
      <c r="E150" s="4" t="s">
        <v>80</v>
      </c>
      <c r="F150" s="110">
        <v>2</v>
      </c>
      <c r="G150" s="4">
        <v>2</v>
      </c>
      <c r="H150" s="4">
        <v>5</v>
      </c>
      <c r="I150" s="4">
        <v>1</v>
      </c>
      <c r="J150" s="4">
        <v>5</v>
      </c>
      <c r="K150" s="4">
        <v>1</v>
      </c>
      <c r="L150" s="4">
        <v>2</v>
      </c>
      <c r="M150" s="4">
        <v>1</v>
      </c>
      <c r="N150" s="4">
        <v>5</v>
      </c>
      <c r="O150" s="4">
        <v>4</v>
      </c>
      <c r="P150" s="4">
        <v>5</v>
      </c>
      <c r="Q150" s="4">
        <v>9</v>
      </c>
      <c r="R150" s="4">
        <v>4</v>
      </c>
      <c r="S150" s="4">
        <v>7</v>
      </c>
      <c r="T150" s="4">
        <v>3</v>
      </c>
      <c r="U150" s="4">
        <v>3</v>
      </c>
      <c r="V150" s="4">
        <v>5</v>
      </c>
      <c r="W150" s="4">
        <v>6</v>
      </c>
      <c r="X150" s="4">
        <v>6</v>
      </c>
      <c r="Y150" s="4">
        <v>11</v>
      </c>
      <c r="Z150" s="4">
        <v>5</v>
      </c>
      <c r="AA150" s="4">
        <v>6</v>
      </c>
      <c r="AB150" s="4">
        <v>7</v>
      </c>
      <c r="AC150" s="4">
        <v>2</v>
      </c>
      <c r="AD150" s="4">
        <v>3</v>
      </c>
      <c r="AE150" s="4">
        <v>8</v>
      </c>
      <c r="AF150" s="4">
        <v>4</v>
      </c>
      <c r="AG150" s="4">
        <v>1</v>
      </c>
      <c r="AH150" s="4">
        <v>5</v>
      </c>
      <c r="AI150" s="4">
        <v>10</v>
      </c>
      <c r="AJ150" s="4">
        <v>9</v>
      </c>
      <c r="AK150" s="4">
        <f>2025-Table10[[#This Row],[rocnik]]</f>
        <v>24</v>
      </c>
      <c r="AL150" s="4">
        <f>SUM(Table10[[#This Row],[p1 re]:[p10]])</f>
        <v>31</v>
      </c>
      <c r="AM150" s="4">
        <f>_xlfn.STDEV.P(Table10[[#This Row],[p1 re]:[p10]])</f>
        <v>1.7578395831246945</v>
      </c>
      <c r="AN150" s="4">
        <f>STANDARDIZE(Table10[[#This Row],[HS]],$P$5,$Q$5)</f>
        <v>0.41244218223773926</v>
      </c>
      <c r="AO150" s="72">
        <f>ROUND((10*(Table10[[#This Row],[HS]]-$P$5)/$Q$5)+50,0)</f>
        <v>54</v>
      </c>
      <c r="AP150" s="72">
        <f>Table10[[#This Row],[HS]]-$BA$9</f>
        <v>31</v>
      </c>
      <c r="AQ150" s="72">
        <f>Table10[[#This Row],[HS]]+$BA$9</f>
        <v>31</v>
      </c>
      <c r="AR150" s="119">
        <f>PERCENTRANK(Table10[HS],Table10[[#This Row],[HS]])</f>
        <v>0.61599999999999999</v>
      </c>
      <c r="AT150" s="128">
        <f>SUM(Table10[[#This Row],[p1 re]],Table10[[#This Row],[p3 re]],Table10[[#This Row],[p7 re]],Table10[[#This Row],[p9 re]],)</f>
        <v>8</v>
      </c>
      <c r="AU150" s="128">
        <f t="shared" si="19"/>
        <v>-0.8145970975192004</v>
      </c>
      <c r="AV150" s="113">
        <f t="shared" si="20"/>
        <v>41.854029024808</v>
      </c>
      <c r="AW150" s="128">
        <f>SUM(Table10[[#This Row],[p2]],Table10[[#This Row],[p4]],Table10[[#This Row],[p6]],Table10[[#This Row],[p8]],Table10[[#This Row],[p10]])</f>
        <v>22</v>
      </c>
      <c r="AX150" s="113">
        <f t="shared" si="21"/>
        <v>1.3878671020202349</v>
      </c>
      <c r="AY150" s="113">
        <f t="shared" si="22"/>
        <v>63.878671020202347</v>
      </c>
    </row>
    <row r="151" spans="1:51" x14ac:dyDescent="0.3">
      <c r="A151" s="3">
        <v>43870</v>
      </c>
      <c r="B151" s="3">
        <v>0</v>
      </c>
      <c r="C151" s="3">
        <v>2003</v>
      </c>
      <c r="D151" s="41">
        <v>45964.426249999997</v>
      </c>
      <c r="E151" s="3" t="s">
        <v>65</v>
      </c>
      <c r="F151" s="110">
        <v>6.5</v>
      </c>
      <c r="G151" s="3">
        <v>4</v>
      </c>
      <c r="H151" s="3">
        <v>4</v>
      </c>
      <c r="I151" s="3">
        <v>4</v>
      </c>
      <c r="J151" s="3">
        <v>5</v>
      </c>
      <c r="K151" s="3">
        <v>2</v>
      </c>
      <c r="L151" s="3">
        <v>1</v>
      </c>
      <c r="M151" s="3">
        <v>3</v>
      </c>
      <c r="N151" s="3">
        <v>3</v>
      </c>
      <c r="O151" s="3">
        <v>4</v>
      </c>
      <c r="P151" s="3">
        <v>4</v>
      </c>
      <c r="Q151" s="3">
        <v>7</v>
      </c>
      <c r="R151" s="3">
        <v>18</v>
      </c>
      <c r="S151" s="3">
        <v>15</v>
      </c>
      <c r="T151" s="3">
        <v>6</v>
      </c>
      <c r="U151" s="3">
        <v>17</v>
      </c>
      <c r="V151" s="3">
        <v>8</v>
      </c>
      <c r="W151" s="3">
        <v>8</v>
      </c>
      <c r="X151" s="3">
        <v>11</v>
      </c>
      <c r="Y151" s="3">
        <v>7</v>
      </c>
      <c r="Z151" s="3">
        <v>8</v>
      </c>
      <c r="AA151" s="3">
        <v>5</v>
      </c>
      <c r="AB151" s="3">
        <v>4</v>
      </c>
      <c r="AC151" s="3">
        <v>10</v>
      </c>
      <c r="AD151" s="3">
        <v>6</v>
      </c>
      <c r="AE151" s="3">
        <v>1</v>
      </c>
      <c r="AF151" s="3">
        <v>8</v>
      </c>
      <c r="AG151" s="3">
        <v>9</v>
      </c>
      <c r="AH151" s="3">
        <v>7</v>
      </c>
      <c r="AI151" s="3">
        <v>2</v>
      </c>
      <c r="AJ151" s="3">
        <v>3</v>
      </c>
      <c r="AK151" s="3">
        <f>2025-Table10[[#This Row],[rocnik]]</f>
        <v>22</v>
      </c>
      <c r="AL151" s="4">
        <f>SUM(Table10[[#This Row],[p1 re]:[p10]])</f>
        <v>34</v>
      </c>
      <c r="AM151" s="4">
        <f>_xlfn.STDEV.P(Table10[[#This Row],[p1 re]:[p10]])</f>
        <v>1.1135528725660044</v>
      </c>
      <c r="AN151" s="4">
        <f>STANDARDIZE(Table10[[#This Row],[HS]],$P$5,$Q$5)</f>
        <v>0.87766132618362525</v>
      </c>
      <c r="AO151" s="72">
        <f>ROUND((10*(Table10[[#This Row],[HS]]-$P$5)/$Q$5)+50,0)</f>
        <v>59</v>
      </c>
      <c r="AP151" s="72">
        <f>Table10[[#This Row],[HS]]-$BA$9</f>
        <v>34</v>
      </c>
      <c r="AQ151" s="72">
        <f>Table10[[#This Row],[HS]]+$BA$9</f>
        <v>34</v>
      </c>
      <c r="AR151" s="119">
        <f>PERCENTRANK(Table10[HS],Table10[[#This Row],[HS]])</f>
        <v>0.77600000000000002</v>
      </c>
      <c r="AT151" s="128">
        <f>SUM(Table10[[#This Row],[p1 re]],Table10[[#This Row],[p3 re]],Table10[[#This Row],[p7 re]],Table10[[#This Row],[p9 re]],)</f>
        <v>15</v>
      </c>
      <c r="AU151" s="128">
        <f t="shared" si="19"/>
        <v>1.0547124954105351</v>
      </c>
      <c r="AV151" s="113">
        <f t="shared" si="20"/>
        <v>60.54712495410535</v>
      </c>
      <c r="AW151" s="128">
        <f>SUM(Table10[[#This Row],[p2]],Table10[[#This Row],[p4]],Table10[[#This Row],[p6]],Table10[[#This Row],[p8]],Table10[[#This Row],[p10]])</f>
        <v>17</v>
      </c>
      <c r="AX151" s="113">
        <f t="shared" si="21"/>
        <v>0.32303031839413587</v>
      </c>
      <c r="AY151" s="113">
        <f t="shared" si="22"/>
        <v>53.230303183941359</v>
      </c>
    </row>
    <row r="152" spans="1:51" x14ac:dyDescent="0.3">
      <c r="A152" s="4">
        <v>43885</v>
      </c>
      <c r="B152" s="4">
        <v>1</v>
      </c>
      <c r="C152" s="4">
        <v>1998</v>
      </c>
      <c r="D152" s="42">
        <v>45964.447187500002</v>
      </c>
      <c r="E152" s="4">
        <v>1</v>
      </c>
      <c r="F152" s="110">
        <v>1</v>
      </c>
      <c r="G152" s="4">
        <v>2</v>
      </c>
      <c r="H152" s="4">
        <v>4</v>
      </c>
      <c r="I152" s="4">
        <v>1</v>
      </c>
      <c r="J152" s="4">
        <v>4</v>
      </c>
      <c r="K152" s="4">
        <v>2</v>
      </c>
      <c r="L152" s="4">
        <v>2</v>
      </c>
      <c r="M152" s="4">
        <v>1</v>
      </c>
      <c r="N152" s="4">
        <v>4</v>
      </c>
      <c r="O152" s="4">
        <v>2</v>
      </c>
      <c r="P152" s="4">
        <v>2</v>
      </c>
      <c r="Q152" s="4">
        <v>7</v>
      </c>
      <c r="R152" s="4">
        <v>7</v>
      </c>
      <c r="S152" s="4">
        <v>3</v>
      </c>
      <c r="T152" s="4">
        <v>3</v>
      </c>
      <c r="U152" s="4">
        <v>8</v>
      </c>
      <c r="V152" s="4">
        <v>17</v>
      </c>
      <c r="W152" s="4">
        <v>4</v>
      </c>
      <c r="X152" s="4">
        <v>4</v>
      </c>
      <c r="Y152" s="4">
        <v>6</v>
      </c>
      <c r="Z152" s="4">
        <v>4</v>
      </c>
      <c r="AA152" s="4">
        <v>10</v>
      </c>
      <c r="AB152" s="4">
        <v>9</v>
      </c>
      <c r="AC152" s="4">
        <v>5</v>
      </c>
      <c r="AD152" s="4">
        <v>7</v>
      </c>
      <c r="AE152" s="4">
        <v>1</v>
      </c>
      <c r="AF152" s="4">
        <v>6</v>
      </c>
      <c r="AG152" s="4">
        <v>4</v>
      </c>
      <c r="AH152" s="4">
        <v>3</v>
      </c>
      <c r="AI152" s="4">
        <v>2</v>
      </c>
      <c r="AJ152" s="4">
        <v>8</v>
      </c>
      <c r="AK152" s="4">
        <f>2025-Table10[[#This Row],[rocnik]]</f>
        <v>27</v>
      </c>
      <c r="AL152" s="4">
        <f>SUM(Table10[[#This Row],[p1 re]:[p10]])</f>
        <v>24</v>
      </c>
      <c r="AM152" s="4">
        <f>_xlfn.STDEV.P(Table10[[#This Row],[p1 re]:[p10]])</f>
        <v>1.1135528725660044</v>
      </c>
      <c r="AN152" s="4">
        <f>STANDARDIZE(Table10[[#This Row],[HS]],$P$5,$Q$5)</f>
        <v>-0.67306915363599495</v>
      </c>
      <c r="AO152" s="72">
        <f>ROUND((10*(Table10[[#This Row],[HS]]-$P$5)/$Q$5)+50,0)</f>
        <v>43</v>
      </c>
      <c r="AP152" s="72">
        <f>Table10[[#This Row],[HS]]-$BA$9</f>
        <v>24</v>
      </c>
      <c r="AQ152" s="72">
        <f>Table10[[#This Row],[HS]]+$BA$9</f>
        <v>24</v>
      </c>
      <c r="AR152" s="119">
        <f>PERCENTRANK(Table10[HS],Table10[[#This Row],[HS]])</f>
        <v>0.24399999999999999</v>
      </c>
      <c r="AT152" s="128">
        <f>SUM(Table10[[#This Row],[p1 re]],Table10[[#This Row],[p3 re]],Table10[[#This Row],[p7 re]],Table10[[#This Row],[p9 re]],)</f>
        <v>6</v>
      </c>
      <c r="AU152" s="128">
        <f t="shared" si="19"/>
        <v>-1.3486855526419821</v>
      </c>
      <c r="AV152" s="113">
        <f t="shared" si="20"/>
        <v>36.513144473580184</v>
      </c>
      <c r="AW152" s="128">
        <f>SUM(Table10[[#This Row],[p2]],Table10[[#This Row],[p4]],Table10[[#This Row],[p6]],Table10[[#This Row],[p8]],Table10[[#This Row],[p10]])</f>
        <v>16</v>
      </c>
      <c r="AX152" s="113">
        <f t="shared" si="21"/>
        <v>0.11006296166891609</v>
      </c>
      <c r="AY152" s="113">
        <f t="shared" si="22"/>
        <v>51.100629616689162</v>
      </c>
    </row>
    <row r="153" spans="1:51" x14ac:dyDescent="0.3">
      <c r="A153" s="3">
        <v>43925</v>
      </c>
      <c r="B153" s="3">
        <v>0</v>
      </c>
      <c r="C153" s="3">
        <v>2004</v>
      </c>
      <c r="D153" s="41">
        <v>45964.484247685185</v>
      </c>
      <c r="E153" s="3" t="s">
        <v>70</v>
      </c>
      <c r="F153" s="110">
        <f>(3+5)/2</f>
        <v>4</v>
      </c>
      <c r="G153" s="3">
        <v>2</v>
      </c>
      <c r="H153" s="3">
        <v>4</v>
      </c>
      <c r="I153" s="3">
        <v>4</v>
      </c>
      <c r="J153" s="3">
        <v>5</v>
      </c>
      <c r="K153" s="3">
        <v>1</v>
      </c>
      <c r="L153" s="3">
        <v>4</v>
      </c>
      <c r="M153" s="3">
        <v>1</v>
      </c>
      <c r="N153" s="3">
        <v>5</v>
      </c>
      <c r="O153" s="3">
        <v>2</v>
      </c>
      <c r="P153" s="3">
        <v>4</v>
      </c>
      <c r="Q153" s="3">
        <v>21</v>
      </c>
      <c r="R153" s="3">
        <v>15</v>
      </c>
      <c r="S153" s="3">
        <v>25</v>
      </c>
      <c r="T153" s="3">
        <v>6</v>
      </c>
      <c r="U153" s="3">
        <v>7</v>
      </c>
      <c r="V153" s="3">
        <v>18</v>
      </c>
      <c r="W153" s="3">
        <v>5</v>
      </c>
      <c r="X153" s="3">
        <v>6</v>
      </c>
      <c r="Y153" s="3">
        <v>60</v>
      </c>
      <c r="Z153" s="3">
        <v>27</v>
      </c>
      <c r="AA153" s="3">
        <v>7</v>
      </c>
      <c r="AB153" s="3">
        <v>2</v>
      </c>
      <c r="AC153" s="3">
        <v>1</v>
      </c>
      <c r="AD153" s="3">
        <v>10</v>
      </c>
      <c r="AE153" s="3">
        <v>6</v>
      </c>
      <c r="AF153" s="3">
        <v>5</v>
      </c>
      <c r="AG153" s="3">
        <v>8</v>
      </c>
      <c r="AH153" s="3">
        <v>9</v>
      </c>
      <c r="AI153" s="3">
        <v>4</v>
      </c>
      <c r="AJ153" s="3">
        <v>3</v>
      </c>
      <c r="AK153" s="3">
        <f>2025-Table10[[#This Row],[rocnik]]</f>
        <v>21</v>
      </c>
      <c r="AL153" s="4">
        <f>SUM(Table10[[#This Row],[p1 re]:[p10]])</f>
        <v>32</v>
      </c>
      <c r="AM153" s="4">
        <f>_xlfn.STDEV.P(Table10[[#This Row],[p1 re]:[p10]])</f>
        <v>1.4696938456699069</v>
      </c>
      <c r="AN153" s="4">
        <f>STANDARDIZE(Table10[[#This Row],[HS]],$P$5,$Q$5)</f>
        <v>0.56751523021970129</v>
      </c>
      <c r="AO153" s="72">
        <f>ROUND((10*(Table10[[#This Row],[HS]]-$P$5)/$Q$5)+50,0)</f>
        <v>56</v>
      </c>
      <c r="AP153" s="72">
        <f>Table10[[#This Row],[HS]]-$BA$9</f>
        <v>32</v>
      </c>
      <c r="AQ153" s="72">
        <f>Table10[[#This Row],[HS]]+$BA$9</f>
        <v>32</v>
      </c>
      <c r="AR153" s="119">
        <f>PERCENTRANK(Table10[HS],Table10[[#This Row],[HS]])</f>
        <v>0.67</v>
      </c>
      <c r="AT153" s="128">
        <f>SUM(Table10[[#This Row],[p1 re]],Table10[[#This Row],[p3 re]],Table10[[#This Row],[p7 re]],Table10[[#This Row],[p9 re]],)</f>
        <v>9</v>
      </c>
      <c r="AU153" s="128">
        <f t="shared" si="19"/>
        <v>-0.54755286995780961</v>
      </c>
      <c r="AV153" s="113">
        <f t="shared" si="20"/>
        <v>44.524471300421908</v>
      </c>
      <c r="AW153" s="128">
        <f>SUM(Table10[[#This Row],[p2]],Table10[[#This Row],[p4]],Table10[[#This Row],[p6]],Table10[[#This Row],[p8]],Table10[[#This Row],[p10]])</f>
        <v>22</v>
      </c>
      <c r="AX153" s="113">
        <f t="shared" si="21"/>
        <v>1.3878671020202349</v>
      </c>
      <c r="AY153" s="113">
        <f t="shared" si="22"/>
        <v>63.878671020202347</v>
      </c>
    </row>
    <row r="154" spans="1:51" x14ac:dyDescent="0.3">
      <c r="A154" s="4">
        <v>43935</v>
      </c>
      <c r="B154" s="4">
        <v>0</v>
      </c>
      <c r="C154" s="4">
        <v>1999</v>
      </c>
      <c r="D154" s="42">
        <v>45964.508518518516</v>
      </c>
      <c r="E154" s="4" t="s">
        <v>27</v>
      </c>
      <c r="F154" s="110">
        <v>4.5</v>
      </c>
      <c r="G154" s="4">
        <v>2</v>
      </c>
      <c r="H154" s="4">
        <v>5</v>
      </c>
      <c r="I154" s="4">
        <v>1</v>
      </c>
      <c r="J154" s="4">
        <v>5</v>
      </c>
      <c r="K154" s="4">
        <v>4</v>
      </c>
      <c r="L154" s="4">
        <v>4</v>
      </c>
      <c r="M154" s="4">
        <v>4</v>
      </c>
      <c r="N154" s="4">
        <v>2</v>
      </c>
      <c r="O154" s="4">
        <v>1</v>
      </c>
      <c r="P154" s="4">
        <v>2</v>
      </c>
      <c r="Q154" s="4">
        <v>9</v>
      </c>
      <c r="R154" s="4">
        <v>5</v>
      </c>
      <c r="S154" s="4">
        <v>5</v>
      </c>
      <c r="T154" s="4">
        <v>3</v>
      </c>
      <c r="U154" s="4">
        <v>6</v>
      </c>
      <c r="V154" s="4">
        <v>43</v>
      </c>
      <c r="W154" s="4">
        <v>7</v>
      </c>
      <c r="X154" s="4">
        <v>10</v>
      </c>
      <c r="Y154" s="4">
        <v>42</v>
      </c>
      <c r="Z154" s="4">
        <v>27</v>
      </c>
      <c r="AA154" s="4">
        <v>8</v>
      </c>
      <c r="AB154" s="4">
        <v>6</v>
      </c>
      <c r="AC154" s="4">
        <v>7</v>
      </c>
      <c r="AD154" s="4">
        <v>5</v>
      </c>
      <c r="AE154" s="4">
        <v>9</v>
      </c>
      <c r="AF154" s="4">
        <v>1</v>
      </c>
      <c r="AG154" s="4">
        <v>2</v>
      </c>
      <c r="AH154" s="4">
        <v>3</v>
      </c>
      <c r="AI154" s="4">
        <v>4</v>
      </c>
      <c r="AJ154" s="4">
        <v>10</v>
      </c>
      <c r="AK154" s="4">
        <f>2025-Table10[[#This Row],[rocnik]]</f>
        <v>26</v>
      </c>
      <c r="AL154" s="4">
        <f>SUM(Table10[[#This Row],[p1 re]:[p10]])</f>
        <v>30</v>
      </c>
      <c r="AM154" s="4">
        <f>_xlfn.STDEV.P(Table10[[#This Row],[p1 re]:[p10]])</f>
        <v>1.4832396974191326</v>
      </c>
      <c r="AN154" s="4">
        <f>STANDARDIZE(Table10[[#This Row],[HS]],$P$5,$Q$5)</f>
        <v>0.25736913425577723</v>
      </c>
      <c r="AO154" s="72">
        <f>ROUND((10*(Table10[[#This Row],[HS]]-$P$5)/$Q$5)+50,0)</f>
        <v>53</v>
      </c>
      <c r="AP154" s="72">
        <f>Table10[[#This Row],[HS]]-$BA$9</f>
        <v>30</v>
      </c>
      <c r="AQ154" s="72">
        <f>Table10[[#This Row],[HS]]+$BA$9</f>
        <v>30</v>
      </c>
      <c r="AR154" s="119">
        <f>PERCENTRANK(Table10[HS],Table10[[#This Row],[HS]])</f>
        <v>0.55600000000000005</v>
      </c>
      <c r="AT154" s="128">
        <f>SUM(Table10[[#This Row],[p1 re]],Table10[[#This Row],[p3 re]],Table10[[#This Row],[p7 re]],Table10[[#This Row],[p9 re]],)</f>
        <v>8</v>
      </c>
      <c r="AU154" s="128">
        <f t="shared" si="19"/>
        <v>-0.8145970975192004</v>
      </c>
      <c r="AV154" s="113">
        <f t="shared" si="20"/>
        <v>41.854029024808</v>
      </c>
      <c r="AW154" s="128">
        <f>SUM(Table10[[#This Row],[p2]],Table10[[#This Row],[p4]],Table10[[#This Row],[p6]],Table10[[#This Row],[p8]],Table10[[#This Row],[p10]])</f>
        <v>18</v>
      </c>
      <c r="AX154" s="113">
        <f t="shared" si="21"/>
        <v>0.5359976751193557</v>
      </c>
      <c r="AY154" s="113">
        <f t="shared" si="22"/>
        <v>55.359976751193557</v>
      </c>
    </row>
    <row r="155" spans="1:51" x14ac:dyDescent="0.3">
      <c r="A155" s="3">
        <v>43959</v>
      </c>
      <c r="B155" s="3">
        <v>0</v>
      </c>
      <c r="C155" s="3">
        <v>2002</v>
      </c>
      <c r="D155" s="41">
        <v>45964.533310185187</v>
      </c>
      <c r="E155" s="3" t="s">
        <v>42</v>
      </c>
      <c r="F155" s="110">
        <v>2.5</v>
      </c>
      <c r="G155" s="3">
        <v>3</v>
      </c>
      <c r="H155" s="3">
        <v>4</v>
      </c>
      <c r="I155" s="3">
        <v>4</v>
      </c>
      <c r="J155" s="3">
        <v>4</v>
      </c>
      <c r="K155" s="3">
        <v>1</v>
      </c>
      <c r="L155" s="3">
        <v>4</v>
      </c>
      <c r="M155" s="3">
        <v>4</v>
      </c>
      <c r="N155" s="3">
        <v>4</v>
      </c>
      <c r="O155" s="3">
        <v>4</v>
      </c>
      <c r="P155" s="3">
        <v>1</v>
      </c>
      <c r="Q155" s="3">
        <v>11</v>
      </c>
      <c r="R155" s="3">
        <v>10</v>
      </c>
      <c r="S155" s="3">
        <v>7</v>
      </c>
      <c r="T155" s="3">
        <v>7</v>
      </c>
      <c r="U155" s="3">
        <v>5</v>
      </c>
      <c r="V155" s="3">
        <v>7</v>
      </c>
      <c r="W155" s="3">
        <v>9</v>
      </c>
      <c r="X155" s="3">
        <v>9</v>
      </c>
      <c r="Y155" s="3">
        <v>6</v>
      </c>
      <c r="Z155" s="3">
        <v>11</v>
      </c>
      <c r="AA155" s="3">
        <v>6</v>
      </c>
      <c r="AB155" s="3">
        <v>4</v>
      </c>
      <c r="AC155" s="3">
        <v>7</v>
      </c>
      <c r="AD155" s="3">
        <v>1</v>
      </c>
      <c r="AE155" s="3">
        <v>2</v>
      </c>
      <c r="AF155" s="3">
        <v>8</v>
      </c>
      <c r="AG155" s="3">
        <v>10</v>
      </c>
      <c r="AH155" s="3">
        <v>3</v>
      </c>
      <c r="AI155" s="3">
        <v>9</v>
      </c>
      <c r="AJ155" s="3">
        <v>5</v>
      </c>
      <c r="AK155" s="3">
        <f>2025-Table10[[#This Row],[rocnik]]</f>
        <v>23</v>
      </c>
      <c r="AL155" s="4">
        <f>SUM(Table10[[#This Row],[p1 re]:[p10]])</f>
        <v>33</v>
      </c>
      <c r="AM155" s="4">
        <f>_xlfn.STDEV.P(Table10[[#This Row],[p1 re]:[p10]])</f>
        <v>1.1874342087037917</v>
      </c>
      <c r="AN155" s="4">
        <f>STANDARDIZE(Table10[[#This Row],[HS]],$P$5,$Q$5)</f>
        <v>0.72258827820166327</v>
      </c>
      <c r="AO155" s="72">
        <f>ROUND((10*(Table10[[#This Row],[HS]]-$P$5)/$Q$5)+50,0)</f>
        <v>57</v>
      </c>
      <c r="AP155" s="72">
        <f>Table10[[#This Row],[HS]]-$BA$9</f>
        <v>33</v>
      </c>
      <c r="AQ155" s="72">
        <f>Table10[[#This Row],[HS]]+$BA$9</f>
        <v>33</v>
      </c>
      <c r="AR155" s="119">
        <f>PERCENTRANK(Table10[HS],Table10[[#This Row],[HS]])</f>
        <v>0.72899999999999998</v>
      </c>
      <c r="AT155" s="128">
        <f>SUM(Table10[[#This Row],[p1 re]],Table10[[#This Row],[p3 re]],Table10[[#This Row],[p7 re]],Table10[[#This Row],[p9 re]],)</f>
        <v>15</v>
      </c>
      <c r="AU155" s="128">
        <f t="shared" si="19"/>
        <v>1.0547124954105351</v>
      </c>
      <c r="AV155" s="113">
        <f t="shared" si="20"/>
        <v>60.54712495410535</v>
      </c>
      <c r="AW155" s="128">
        <f>SUM(Table10[[#This Row],[p2]],Table10[[#This Row],[p4]],Table10[[#This Row],[p6]],Table10[[#This Row],[p8]],Table10[[#This Row],[p10]])</f>
        <v>17</v>
      </c>
      <c r="AX155" s="113">
        <f t="shared" si="21"/>
        <v>0.32303031839413587</v>
      </c>
      <c r="AY155" s="113">
        <f t="shared" si="22"/>
        <v>53.230303183941359</v>
      </c>
    </row>
    <row r="156" spans="1:51" x14ac:dyDescent="0.3">
      <c r="A156" s="4">
        <v>43984</v>
      </c>
      <c r="B156" s="4">
        <v>0</v>
      </c>
      <c r="C156" s="4">
        <v>2005</v>
      </c>
      <c r="D156" s="42">
        <v>45964.573310185187</v>
      </c>
      <c r="E156" s="4">
        <v>6</v>
      </c>
      <c r="F156" s="110">
        <v>6</v>
      </c>
      <c r="G156" s="4">
        <v>3</v>
      </c>
      <c r="H156" s="4">
        <v>5</v>
      </c>
      <c r="I156" s="4">
        <v>5</v>
      </c>
      <c r="J156" s="4">
        <v>5</v>
      </c>
      <c r="K156" s="4">
        <v>1</v>
      </c>
      <c r="L156" s="4">
        <v>1</v>
      </c>
      <c r="M156" s="4">
        <v>2</v>
      </c>
      <c r="N156" s="4">
        <v>3</v>
      </c>
      <c r="O156" s="4">
        <v>5</v>
      </c>
      <c r="P156" s="4">
        <v>2</v>
      </c>
      <c r="Q156" s="4">
        <v>6</v>
      </c>
      <c r="R156" s="4">
        <v>3</v>
      </c>
      <c r="S156" s="4">
        <v>5</v>
      </c>
      <c r="T156" s="4">
        <v>4</v>
      </c>
      <c r="U156" s="4">
        <v>4</v>
      </c>
      <c r="V156" s="4">
        <v>3</v>
      </c>
      <c r="W156" s="4">
        <v>4</v>
      </c>
      <c r="X156" s="4">
        <v>7</v>
      </c>
      <c r="Y156" s="4">
        <v>5</v>
      </c>
      <c r="Z156" s="4">
        <v>4</v>
      </c>
      <c r="AA156" s="4">
        <v>4</v>
      </c>
      <c r="AB156" s="4">
        <v>9</v>
      </c>
      <c r="AC156" s="4">
        <v>3</v>
      </c>
      <c r="AD156" s="4">
        <v>5</v>
      </c>
      <c r="AE156" s="4">
        <v>8</v>
      </c>
      <c r="AF156" s="4">
        <v>6</v>
      </c>
      <c r="AG156" s="4">
        <v>10</v>
      </c>
      <c r="AH156" s="4">
        <v>7</v>
      </c>
      <c r="AI156" s="4">
        <v>2</v>
      </c>
      <c r="AJ156" s="4">
        <v>1</v>
      </c>
      <c r="AK156" s="4">
        <f>2025-Table10[[#This Row],[rocnik]]</f>
        <v>20</v>
      </c>
      <c r="AL156" s="4">
        <f>SUM(Table10[[#This Row],[p1 re]:[p10]])</f>
        <v>32</v>
      </c>
      <c r="AM156" s="4">
        <f>_xlfn.STDEV.P(Table10[[#This Row],[p1 re]:[p10]])</f>
        <v>1.6</v>
      </c>
      <c r="AN156" s="4">
        <f>STANDARDIZE(Table10[[#This Row],[HS]],$P$5,$Q$5)</f>
        <v>0.56751523021970129</v>
      </c>
      <c r="AO156" s="72">
        <f>ROUND((10*(Table10[[#This Row],[HS]]-$P$5)/$Q$5)+50,0)</f>
        <v>56</v>
      </c>
      <c r="AP156" s="72">
        <f>Table10[[#This Row],[HS]]-$BA$9</f>
        <v>32</v>
      </c>
      <c r="AQ156" s="72">
        <f>Table10[[#This Row],[HS]]+$BA$9</f>
        <v>32</v>
      </c>
      <c r="AR156" s="119">
        <f>PERCENTRANK(Table10[HS],Table10[[#This Row],[HS]])</f>
        <v>0.67</v>
      </c>
      <c r="AT156" s="128">
        <f>SUM(Table10[[#This Row],[p1 re]],Table10[[#This Row],[p3 re]],Table10[[#This Row],[p7 re]],Table10[[#This Row],[p9 re]],)</f>
        <v>15</v>
      </c>
      <c r="AU156" s="128">
        <f t="shared" si="19"/>
        <v>1.0547124954105351</v>
      </c>
      <c r="AV156" s="113">
        <f t="shared" si="20"/>
        <v>60.54712495410535</v>
      </c>
      <c r="AW156" s="128">
        <f>SUM(Table10[[#This Row],[p2]],Table10[[#This Row],[p4]],Table10[[#This Row],[p6]],Table10[[#This Row],[p8]],Table10[[#This Row],[p10]])</f>
        <v>16</v>
      </c>
      <c r="AX156" s="113">
        <f t="shared" si="21"/>
        <v>0.11006296166891609</v>
      </c>
      <c r="AY156" s="113">
        <f t="shared" si="22"/>
        <v>51.100629616689162</v>
      </c>
    </row>
    <row r="157" spans="1:51" x14ac:dyDescent="0.3">
      <c r="A157" s="3">
        <v>44005</v>
      </c>
      <c r="B157" s="3">
        <v>0</v>
      </c>
      <c r="C157" s="3">
        <v>1996</v>
      </c>
      <c r="D157" s="41">
        <v>45964.635879629626</v>
      </c>
      <c r="E157" s="3" t="s">
        <v>90</v>
      </c>
      <c r="F157" s="110">
        <f>(1+1.5)/2</f>
        <v>1.25</v>
      </c>
      <c r="G157" s="3">
        <v>4</v>
      </c>
      <c r="H157" s="3">
        <v>5</v>
      </c>
      <c r="I157" s="3">
        <v>1</v>
      </c>
      <c r="J157" s="3">
        <v>5</v>
      </c>
      <c r="K157" s="3">
        <v>2</v>
      </c>
      <c r="L157" s="3">
        <v>4</v>
      </c>
      <c r="M157" s="3">
        <v>1</v>
      </c>
      <c r="N157" s="3">
        <v>4</v>
      </c>
      <c r="O157" s="3">
        <v>2</v>
      </c>
      <c r="P157" s="3">
        <v>4</v>
      </c>
      <c r="Q157" s="3">
        <v>10</v>
      </c>
      <c r="R157" s="3">
        <v>10</v>
      </c>
      <c r="S157" s="3">
        <v>5</v>
      </c>
      <c r="T157" s="3">
        <v>4</v>
      </c>
      <c r="U157" s="3">
        <v>5</v>
      </c>
      <c r="V157" s="3">
        <v>6</v>
      </c>
      <c r="W157" s="3">
        <v>5</v>
      </c>
      <c r="X157" s="3">
        <v>5</v>
      </c>
      <c r="Y157" s="3">
        <v>5</v>
      </c>
      <c r="Z157" s="3">
        <v>4</v>
      </c>
      <c r="AA157" s="3">
        <v>2</v>
      </c>
      <c r="AB157" s="3">
        <v>9</v>
      </c>
      <c r="AC157" s="3">
        <v>5</v>
      </c>
      <c r="AD157" s="3">
        <v>6</v>
      </c>
      <c r="AE157" s="3">
        <v>7</v>
      </c>
      <c r="AF157" s="3">
        <v>4</v>
      </c>
      <c r="AG157" s="3">
        <v>3</v>
      </c>
      <c r="AH157" s="3">
        <v>1</v>
      </c>
      <c r="AI157" s="3">
        <v>10</v>
      </c>
      <c r="AJ157" s="3">
        <v>8</v>
      </c>
      <c r="AK157" s="3">
        <f>2025-Table10[[#This Row],[rocnik]]</f>
        <v>29</v>
      </c>
      <c r="AL157" s="4">
        <f>SUM(Table10[[#This Row],[p1 re]:[p10]])</f>
        <v>32</v>
      </c>
      <c r="AM157" s="4">
        <f>_xlfn.STDEV.P(Table10[[#This Row],[p1 re]:[p10]])</f>
        <v>1.4696938456699069</v>
      </c>
      <c r="AN157" s="4">
        <f>STANDARDIZE(Table10[[#This Row],[HS]],$P$5,$Q$5)</f>
        <v>0.56751523021970129</v>
      </c>
      <c r="AO157" s="72">
        <f>ROUND((10*(Table10[[#This Row],[HS]]-$P$5)/$Q$5)+50,0)</f>
        <v>56</v>
      </c>
      <c r="AP157" s="72">
        <f>Table10[[#This Row],[HS]]-$BA$9</f>
        <v>32</v>
      </c>
      <c r="AQ157" s="72">
        <f>Table10[[#This Row],[HS]]+$BA$9</f>
        <v>32</v>
      </c>
      <c r="AR157" s="119">
        <f>PERCENTRANK(Table10[HS],Table10[[#This Row],[HS]])</f>
        <v>0.67</v>
      </c>
      <c r="AT157" s="128">
        <f>SUM(Table10[[#This Row],[p1 re]],Table10[[#This Row],[p3 re]],Table10[[#This Row],[p7 re]],Table10[[#This Row],[p9 re]],)</f>
        <v>8</v>
      </c>
      <c r="AU157" s="128">
        <f t="shared" si="19"/>
        <v>-0.8145970975192004</v>
      </c>
      <c r="AV157" s="113">
        <f t="shared" si="20"/>
        <v>41.854029024808</v>
      </c>
      <c r="AW157" s="128">
        <f>SUM(Table10[[#This Row],[p2]],Table10[[#This Row],[p4]],Table10[[#This Row],[p6]],Table10[[#This Row],[p8]],Table10[[#This Row],[p10]])</f>
        <v>22</v>
      </c>
      <c r="AX157" s="113">
        <f t="shared" si="21"/>
        <v>1.3878671020202349</v>
      </c>
      <c r="AY157" s="113">
        <f t="shared" si="22"/>
        <v>63.878671020202347</v>
      </c>
    </row>
    <row r="158" spans="1:51" x14ac:dyDescent="0.3">
      <c r="A158" s="4">
        <v>44010</v>
      </c>
      <c r="B158" s="4">
        <v>0</v>
      </c>
      <c r="C158" s="4">
        <v>2003</v>
      </c>
      <c r="D158" s="42">
        <v>45964.589120370372</v>
      </c>
      <c r="E158" s="4">
        <v>3</v>
      </c>
      <c r="F158" s="110">
        <v>3</v>
      </c>
      <c r="G158" s="4">
        <v>4</v>
      </c>
      <c r="H158" s="4">
        <v>4</v>
      </c>
      <c r="I158" s="4">
        <v>2</v>
      </c>
      <c r="J158" s="4">
        <v>5</v>
      </c>
      <c r="K158" s="4">
        <v>2</v>
      </c>
      <c r="L158" s="4">
        <v>1</v>
      </c>
      <c r="M158" s="4">
        <v>1</v>
      </c>
      <c r="N158" s="4">
        <v>4</v>
      </c>
      <c r="O158" s="4">
        <v>2</v>
      </c>
      <c r="P158" s="4">
        <v>4</v>
      </c>
      <c r="Q158" s="4">
        <v>8</v>
      </c>
      <c r="R158" s="4">
        <v>5</v>
      </c>
      <c r="S158" s="4">
        <v>7</v>
      </c>
      <c r="T158" s="4">
        <v>5</v>
      </c>
      <c r="U158" s="4">
        <v>8</v>
      </c>
      <c r="V158" s="4">
        <v>5</v>
      </c>
      <c r="W158" s="4">
        <v>3</v>
      </c>
      <c r="X158" s="4">
        <v>6</v>
      </c>
      <c r="Y158" s="4">
        <v>4</v>
      </c>
      <c r="Z158" s="4">
        <v>7</v>
      </c>
      <c r="AA158" s="4">
        <v>8</v>
      </c>
      <c r="AB158" s="4">
        <v>9</v>
      </c>
      <c r="AC158" s="4">
        <v>3</v>
      </c>
      <c r="AD158" s="4">
        <v>5</v>
      </c>
      <c r="AE158" s="4">
        <v>2</v>
      </c>
      <c r="AF158" s="4">
        <v>7</v>
      </c>
      <c r="AG158" s="4">
        <v>4</v>
      </c>
      <c r="AH158" s="4">
        <v>1</v>
      </c>
      <c r="AI158" s="4">
        <v>6</v>
      </c>
      <c r="AJ158" s="4">
        <v>10</v>
      </c>
      <c r="AK158" s="4">
        <f>2025-Table10[[#This Row],[rocnik]]</f>
        <v>22</v>
      </c>
      <c r="AL158" s="4">
        <f>SUM(Table10[[#This Row],[p1 re]:[p10]])</f>
        <v>29</v>
      </c>
      <c r="AM158" s="4">
        <f>_xlfn.STDEV.P(Table10[[#This Row],[p1 re]:[p10]])</f>
        <v>1.374772708486752</v>
      </c>
      <c r="AN158" s="4">
        <f>STANDARDIZE(Table10[[#This Row],[HS]],$P$5,$Q$5)</f>
        <v>0.1022960862738152</v>
      </c>
      <c r="AO158" s="72">
        <f>ROUND((10*(Table10[[#This Row],[HS]]-$P$5)/$Q$5)+50,0)</f>
        <v>51</v>
      </c>
      <c r="AP158" s="72">
        <f>Table10[[#This Row],[HS]]-$BA$9</f>
        <v>29</v>
      </c>
      <c r="AQ158" s="72">
        <f>Table10[[#This Row],[HS]]+$BA$9</f>
        <v>29</v>
      </c>
      <c r="AR158" s="119">
        <f>PERCENTRANK(Table10[HS],Table10[[#This Row],[HS]])</f>
        <v>0.47199999999999998</v>
      </c>
      <c r="AT158" s="128">
        <f>SUM(Table10[[#This Row],[p1 re]],Table10[[#This Row],[p3 re]],Table10[[#This Row],[p7 re]],Table10[[#This Row],[p9 re]],)</f>
        <v>9</v>
      </c>
      <c r="AU158" s="128">
        <f t="shared" si="19"/>
        <v>-0.54755286995780961</v>
      </c>
      <c r="AV158" s="113">
        <f t="shared" si="20"/>
        <v>44.524471300421908</v>
      </c>
      <c r="AW158" s="128">
        <f>SUM(Table10[[#This Row],[p2]],Table10[[#This Row],[p4]],Table10[[#This Row],[p6]],Table10[[#This Row],[p8]],Table10[[#This Row],[p10]])</f>
        <v>18</v>
      </c>
      <c r="AX158" s="113">
        <f t="shared" si="21"/>
        <v>0.5359976751193557</v>
      </c>
      <c r="AY158" s="113">
        <f t="shared" si="22"/>
        <v>55.359976751193557</v>
      </c>
    </row>
    <row r="159" spans="1:51" x14ac:dyDescent="0.3">
      <c r="A159" s="3">
        <v>44011</v>
      </c>
      <c r="B159" s="3">
        <v>0</v>
      </c>
      <c r="C159" s="3">
        <v>1991</v>
      </c>
      <c r="D159" s="41">
        <v>45964.590289351851</v>
      </c>
      <c r="E159" s="3">
        <v>2</v>
      </c>
      <c r="F159" s="110">
        <v>2</v>
      </c>
      <c r="G159" s="3">
        <v>5</v>
      </c>
      <c r="H159" s="3">
        <v>4</v>
      </c>
      <c r="I159" s="3">
        <v>4</v>
      </c>
      <c r="J159" s="3">
        <v>4</v>
      </c>
      <c r="K159" s="3">
        <v>2</v>
      </c>
      <c r="L159" s="3">
        <v>2</v>
      </c>
      <c r="M159" s="3">
        <v>3</v>
      </c>
      <c r="N159" s="3">
        <v>3</v>
      </c>
      <c r="O159" s="3">
        <v>2</v>
      </c>
      <c r="P159" s="3">
        <v>5</v>
      </c>
      <c r="Q159" s="3">
        <v>5</v>
      </c>
      <c r="R159" s="3">
        <v>5</v>
      </c>
      <c r="S159" s="3">
        <v>3</v>
      </c>
      <c r="T159" s="3">
        <v>3</v>
      </c>
      <c r="U159" s="3">
        <v>3</v>
      </c>
      <c r="V159" s="3">
        <v>3</v>
      </c>
      <c r="W159" s="3">
        <v>4</v>
      </c>
      <c r="X159" s="3">
        <v>8</v>
      </c>
      <c r="Y159" s="3">
        <v>4</v>
      </c>
      <c r="Z159" s="3">
        <v>3</v>
      </c>
      <c r="AA159" s="3">
        <v>8</v>
      </c>
      <c r="AB159" s="3">
        <v>6</v>
      </c>
      <c r="AC159" s="3">
        <v>4</v>
      </c>
      <c r="AD159" s="3">
        <v>3</v>
      </c>
      <c r="AE159" s="3">
        <v>7</v>
      </c>
      <c r="AF159" s="3">
        <v>9</v>
      </c>
      <c r="AG159" s="3">
        <v>10</v>
      </c>
      <c r="AH159" s="3">
        <v>1</v>
      </c>
      <c r="AI159" s="3">
        <v>2</v>
      </c>
      <c r="AJ159" s="3">
        <v>5</v>
      </c>
      <c r="AK159" s="3">
        <f>2025-Table10[[#This Row],[rocnik]]</f>
        <v>34</v>
      </c>
      <c r="AL159" s="4">
        <f>SUM(Table10[[#This Row],[p1 re]:[p10]])</f>
        <v>34</v>
      </c>
      <c r="AM159" s="4">
        <f>_xlfn.STDEV.P(Table10[[#This Row],[p1 re]:[p10]])</f>
        <v>1.1135528725660044</v>
      </c>
      <c r="AN159" s="4">
        <f>STANDARDIZE(Table10[[#This Row],[HS]],$P$5,$Q$5)</f>
        <v>0.87766132618362525</v>
      </c>
      <c r="AO159" s="72">
        <f>ROUND((10*(Table10[[#This Row],[HS]]-$P$5)/$Q$5)+50,0)</f>
        <v>59</v>
      </c>
      <c r="AP159" s="72">
        <f>Table10[[#This Row],[HS]]-$BA$9</f>
        <v>34</v>
      </c>
      <c r="AQ159" s="72">
        <f>Table10[[#This Row],[HS]]+$BA$9</f>
        <v>34</v>
      </c>
      <c r="AR159" s="119">
        <f>PERCENTRANK(Table10[HS],Table10[[#This Row],[HS]])</f>
        <v>0.77600000000000002</v>
      </c>
      <c r="AT159" s="128">
        <f>SUM(Table10[[#This Row],[p1 re]],Table10[[#This Row],[p3 re]],Table10[[#This Row],[p7 re]],Table10[[#This Row],[p9 re]],)</f>
        <v>14</v>
      </c>
      <c r="AU159" s="128">
        <f t="shared" si="19"/>
        <v>0.78766826784914434</v>
      </c>
      <c r="AV159" s="113">
        <f t="shared" si="20"/>
        <v>57.876682678491441</v>
      </c>
      <c r="AW159" s="128">
        <f>SUM(Table10[[#This Row],[p2]],Table10[[#This Row],[p4]],Table10[[#This Row],[p6]],Table10[[#This Row],[p8]],Table10[[#This Row],[p10]])</f>
        <v>18</v>
      </c>
      <c r="AX159" s="113">
        <f t="shared" si="21"/>
        <v>0.5359976751193557</v>
      </c>
      <c r="AY159" s="113">
        <f t="shared" si="22"/>
        <v>55.359976751193557</v>
      </c>
    </row>
    <row r="160" spans="1:51" x14ac:dyDescent="0.3">
      <c r="A160" s="4">
        <v>44012</v>
      </c>
      <c r="B160" s="4">
        <v>0</v>
      </c>
      <c r="C160" s="4">
        <v>1959</v>
      </c>
      <c r="D160" s="42">
        <v>45964.600347222222</v>
      </c>
      <c r="E160" s="4" t="s">
        <v>28</v>
      </c>
      <c r="F160" s="110"/>
      <c r="G160" s="4">
        <v>4</v>
      </c>
      <c r="H160" s="4">
        <v>4</v>
      </c>
      <c r="I160" s="4">
        <v>3</v>
      </c>
      <c r="J160" s="4">
        <v>4</v>
      </c>
      <c r="K160" s="4">
        <v>1</v>
      </c>
      <c r="L160" s="4">
        <v>2</v>
      </c>
      <c r="M160" s="4">
        <v>1</v>
      </c>
      <c r="N160" s="4">
        <v>4</v>
      </c>
      <c r="O160" s="4">
        <v>2</v>
      </c>
      <c r="P160" s="4">
        <v>2</v>
      </c>
      <c r="Q160" s="4">
        <v>5</v>
      </c>
      <c r="R160" s="4">
        <v>8</v>
      </c>
      <c r="S160" s="4">
        <v>11</v>
      </c>
      <c r="T160" s="4">
        <v>6</v>
      </c>
      <c r="U160" s="4">
        <v>4</v>
      </c>
      <c r="V160" s="4">
        <v>6</v>
      </c>
      <c r="W160" s="4">
        <v>8</v>
      </c>
      <c r="X160" s="4">
        <v>6</v>
      </c>
      <c r="Y160" s="4">
        <v>5</v>
      </c>
      <c r="Z160" s="4">
        <v>7</v>
      </c>
      <c r="AA160" s="4">
        <v>3</v>
      </c>
      <c r="AB160" s="4">
        <v>10</v>
      </c>
      <c r="AC160" s="4">
        <v>1</v>
      </c>
      <c r="AD160" s="4">
        <v>6</v>
      </c>
      <c r="AE160" s="4">
        <v>5</v>
      </c>
      <c r="AF160" s="4">
        <v>2</v>
      </c>
      <c r="AG160" s="4">
        <v>4</v>
      </c>
      <c r="AH160" s="4">
        <v>8</v>
      </c>
      <c r="AI160" s="4">
        <v>9</v>
      </c>
      <c r="AJ160" s="4">
        <v>7</v>
      </c>
      <c r="AK160" s="4">
        <f>2025-Table10[[#This Row],[rocnik]]</f>
        <v>66</v>
      </c>
      <c r="AL160" s="4">
        <f>SUM(Table10[[#This Row],[p1 re]:[p10]])</f>
        <v>27</v>
      </c>
      <c r="AM160" s="4">
        <f>_xlfn.STDEV.P(Table10[[#This Row],[p1 re]:[p10]])</f>
        <v>1.1874342087037917</v>
      </c>
      <c r="AN160" s="4">
        <f>STANDARDIZE(Table10[[#This Row],[HS]],$P$5,$Q$5)</f>
        <v>-0.20785000969010886</v>
      </c>
      <c r="AO160" s="72">
        <f>ROUND((10*(Table10[[#This Row],[HS]]-$P$5)/$Q$5)+50,0)</f>
        <v>48</v>
      </c>
      <c r="AP160" s="72">
        <f>Table10[[#This Row],[HS]]-$BA$9</f>
        <v>27</v>
      </c>
      <c r="AQ160" s="72">
        <f>Table10[[#This Row],[HS]]+$BA$9</f>
        <v>27</v>
      </c>
      <c r="AR160" s="119">
        <f>PERCENTRANK(Table10[HS],Table10[[#This Row],[HS]])</f>
        <v>0.38800000000000001</v>
      </c>
      <c r="AT160" s="128">
        <f>SUM(Table10[[#This Row],[p1 re]],Table10[[#This Row],[p3 re]],Table10[[#This Row],[p7 re]],Table10[[#This Row],[p9 re]],)</f>
        <v>10</v>
      </c>
      <c r="AU160" s="128">
        <f t="shared" si="19"/>
        <v>-0.28050864239641887</v>
      </c>
      <c r="AV160" s="113">
        <f t="shared" si="20"/>
        <v>47.194913576035809</v>
      </c>
      <c r="AW160" s="128">
        <f>SUM(Table10[[#This Row],[p2]],Table10[[#This Row],[p4]],Table10[[#This Row],[p6]],Table10[[#This Row],[p8]],Table10[[#This Row],[p10]])</f>
        <v>16</v>
      </c>
      <c r="AX160" s="113">
        <f t="shared" si="21"/>
        <v>0.11006296166891609</v>
      </c>
      <c r="AY160" s="113">
        <f t="shared" si="22"/>
        <v>51.100629616689162</v>
      </c>
    </row>
    <row r="161" spans="1:51" x14ac:dyDescent="0.3">
      <c r="A161" s="3">
        <v>44015</v>
      </c>
      <c r="B161" s="3">
        <v>0</v>
      </c>
      <c r="C161" s="3">
        <v>1996</v>
      </c>
      <c r="D161" s="41">
        <v>45964.598611111112</v>
      </c>
      <c r="E161" s="3" t="s">
        <v>45</v>
      </c>
      <c r="F161" s="110">
        <v>1.5</v>
      </c>
      <c r="G161" s="3">
        <v>4</v>
      </c>
      <c r="H161" s="3">
        <v>4</v>
      </c>
      <c r="I161" s="3">
        <v>2</v>
      </c>
      <c r="J161" s="3">
        <v>4</v>
      </c>
      <c r="K161" s="3">
        <v>1</v>
      </c>
      <c r="L161" s="3">
        <v>2</v>
      </c>
      <c r="M161" s="3">
        <v>1</v>
      </c>
      <c r="N161" s="3">
        <v>5</v>
      </c>
      <c r="O161" s="3">
        <v>1</v>
      </c>
      <c r="P161" s="3">
        <v>1</v>
      </c>
      <c r="Q161" s="3">
        <v>5</v>
      </c>
      <c r="R161" s="3">
        <v>5</v>
      </c>
      <c r="S161" s="3">
        <v>4</v>
      </c>
      <c r="T161" s="3">
        <v>2</v>
      </c>
      <c r="U161" s="3">
        <v>3</v>
      </c>
      <c r="V161" s="3">
        <v>3</v>
      </c>
      <c r="W161" s="3">
        <v>3</v>
      </c>
      <c r="X161" s="3">
        <v>2</v>
      </c>
      <c r="Y161" s="3">
        <v>7</v>
      </c>
      <c r="Z161" s="3">
        <v>6</v>
      </c>
      <c r="AA161" s="3">
        <v>5</v>
      </c>
      <c r="AB161" s="3">
        <v>2</v>
      </c>
      <c r="AC161" s="3">
        <v>3</v>
      </c>
      <c r="AD161" s="3">
        <v>7</v>
      </c>
      <c r="AE161" s="3">
        <v>8</v>
      </c>
      <c r="AF161" s="3">
        <v>6</v>
      </c>
      <c r="AG161" s="3">
        <v>1</v>
      </c>
      <c r="AH161" s="3">
        <v>4</v>
      </c>
      <c r="AI161" s="3">
        <v>9</v>
      </c>
      <c r="AJ161" s="3">
        <v>10</v>
      </c>
      <c r="AK161" s="3">
        <f>2025-Table10[[#This Row],[rocnik]]</f>
        <v>29</v>
      </c>
      <c r="AL161" s="4">
        <f>SUM(Table10[[#This Row],[p1 re]:[p10]])</f>
        <v>25</v>
      </c>
      <c r="AM161" s="4">
        <f>_xlfn.STDEV.P(Table10[[#This Row],[p1 re]:[p10]])</f>
        <v>1.5</v>
      </c>
      <c r="AN161" s="4">
        <f>STANDARDIZE(Table10[[#This Row],[HS]],$P$5,$Q$5)</f>
        <v>-0.51799610565403287</v>
      </c>
      <c r="AO161" s="72">
        <f>ROUND((10*(Table10[[#This Row],[HS]]-$P$5)/$Q$5)+50,0)</f>
        <v>45</v>
      </c>
      <c r="AP161" s="72">
        <f>Table10[[#This Row],[HS]]-$BA$9</f>
        <v>25</v>
      </c>
      <c r="AQ161" s="72">
        <f>Table10[[#This Row],[HS]]+$BA$9</f>
        <v>25</v>
      </c>
      <c r="AR161" s="119">
        <f>PERCENTRANK(Table10[HS],Table10[[#This Row],[HS]])</f>
        <v>0.312</v>
      </c>
      <c r="AT161" s="128">
        <f>SUM(Table10[[#This Row],[p1 re]],Table10[[#This Row],[p3 re]],Table10[[#This Row],[p7 re]],Table10[[#This Row],[p9 re]],)</f>
        <v>8</v>
      </c>
      <c r="AU161" s="128">
        <f t="shared" si="19"/>
        <v>-0.8145970975192004</v>
      </c>
      <c r="AV161" s="113">
        <f t="shared" si="20"/>
        <v>41.854029024808</v>
      </c>
      <c r="AW161" s="128">
        <f>SUM(Table10[[#This Row],[p2]],Table10[[#This Row],[p4]],Table10[[#This Row],[p6]],Table10[[#This Row],[p8]],Table10[[#This Row],[p10]])</f>
        <v>16</v>
      </c>
      <c r="AX161" s="113">
        <f t="shared" si="21"/>
        <v>0.11006296166891609</v>
      </c>
      <c r="AY161" s="113">
        <f t="shared" si="22"/>
        <v>51.100629616689162</v>
      </c>
    </row>
    <row r="162" spans="1:51" x14ac:dyDescent="0.3">
      <c r="A162" s="4">
        <v>44031</v>
      </c>
      <c r="B162" s="4">
        <v>0</v>
      </c>
      <c r="C162" s="4">
        <v>2005</v>
      </c>
      <c r="D162" s="42">
        <v>45964.633888888886</v>
      </c>
      <c r="E162" s="4" t="s">
        <v>101</v>
      </c>
      <c r="F162" s="110">
        <v>1.5</v>
      </c>
      <c r="G162" s="4">
        <v>5</v>
      </c>
      <c r="H162" s="4">
        <v>4</v>
      </c>
      <c r="I162" s="4">
        <v>5</v>
      </c>
      <c r="J162" s="4">
        <v>5</v>
      </c>
      <c r="K162" s="4">
        <v>2</v>
      </c>
      <c r="L162" s="4">
        <v>4</v>
      </c>
      <c r="M162" s="4">
        <v>2</v>
      </c>
      <c r="N162" s="4">
        <v>5</v>
      </c>
      <c r="O162" s="4">
        <v>5</v>
      </c>
      <c r="P162" s="4">
        <v>5</v>
      </c>
      <c r="Q162" s="4">
        <v>73</v>
      </c>
      <c r="R162" s="4">
        <v>11</v>
      </c>
      <c r="S162" s="4">
        <v>8</v>
      </c>
      <c r="T162" s="4">
        <v>3</v>
      </c>
      <c r="U162" s="4">
        <v>5</v>
      </c>
      <c r="V162" s="4">
        <v>86</v>
      </c>
      <c r="W162" s="4">
        <v>6</v>
      </c>
      <c r="X162" s="4">
        <v>3</v>
      </c>
      <c r="Y162" s="4">
        <v>5</v>
      </c>
      <c r="Z162" s="4">
        <v>7</v>
      </c>
      <c r="AA162" s="4">
        <v>10</v>
      </c>
      <c r="AB162" s="4">
        <v>6</v>
      </c>
      <c r="AC162" s="4">
        <v>9</v>
      </c>
      <c r="AD162" s="4">
        <v>8</v>
      </c>
      <c r="AE162" s="4">
        <v>3</v>
      </c>
      <c r="AF162" s="4">
        <v>2</v>
      </c>
      <c r="AG162" s="4">
        <v>1</v>
      </c>
      <c r="AH162" s="4">
        <v>4</v>
      </c>
      <c r="AI162" s="4">
        <v>5</v>
      </c>
      <c r="AJ162" s="4">
        <v>7</v>
      </c>
      <c r="AK162" s="4">
        <f>2025-Table10[[#This Row],[rocnik]]</f>
        <v>20</v>
      </c>
      <c r="AL162" s="4">
        <f>SUM(Table10[[#This Row],[p1 re]:[p10]])</f>
        <v>42</v>
      </c>
      <c r="AM162" s="4">
        <f>_xlfn.STDEV.P(Table10[[#This Row],[p1 re]:[p10]])</f>
        <v>1.1661903789690602</v>
      </c>
      <c r="AN162" s="4">
        <f>STANDARDIZE(Table10[[#This Row],[HS]],$P$5,$Q$5)</f>
        <v>2.1182457100393215</v>
      </c>
      <c r="AO162" s="72">
        <f>ROUND((10*(Table10[[#This Row],[HS]]-$P$5)/$Q$5)+50,0)</f>
        <v>71</v>
      </c>
      <c r="AP162" s="72">
        <f>Table10[[#This Row],[HS]]-$BA$9</f>
        <v>42</v>
      </c>
      <c r="AQ162" s="72">
        <f>Table10[[#This Row],[HS]]+$BA$9</f>
        <v>42</v>
      </c>
      <c r="AR162" s="119">
        <f>PERCENTRANK(Table10[HS],Table10[[#This Row],[HS]])</f>
        <v>0.99099999999999999</v>
      </c>
      <c r="AT162" s="128">
        <f>SUM(Table10[[#This Row],[p1 re]],Table10[[#This Row],[p3 re]],Table10[[#This Row],[p7 re]],Table10[[#This Row],[p9 re]],)</f>
        <v>17</v>
      </c>
      <c r="AU162" s="128">
        <f t="shared" si="19"/>
        <v>1.5888009505333167</v>
      </c>
      <c r="AV162" s="113">
        <f t="shared" si="20"/>
        <v>65.888009505333173</v>
      </c>
      <c r="AW162" s="128">
        <f>SUM(Table10[[#This Row],[p2]],Table10[[#This Row],[p4]],Table10[[#This Row],[p6]],Table10[[#This Row],[p8]],Table10[[#This Row],[p10]])</f>
        <v>23</v>
      </c>
      <c r="AX162" s="113">
        <f t="shared" si="21"/>
        <v>1.6008344587454546</v>
      </c>
      <c r="AY162" s="113">
        <f t="shared" si="22"/>
        <v>66.008344587454545</v>
      </c>
    </row>
    <row r="163" spans="1:51" x14ac:dyDescent="0.3">
      <c r="A163" s="3">
        <v>44082</v>
      </c>
      <c r="B163" s="3">
        <v>0</v>
      </c>
      <c r="C163" s="3">
        <v>1971</v>
      </c>
      <c r="D163" s="41">
        <v>45964.702962962961</v>
      </c>
      <c r="E163" s="3">
        <v>2</v>
      </c>
      <c r="F163" s="110">
        <v>2</v>
      </c>
      <c r="G163" s="3">
        <v>2</v>
      </c>
      <c r="H163" s="3">
        <v>2</v>
      </c>
      <c r="I163" s="3">
        <v>2</v>
      </c>
      <c r="J163" s="3">
        <v>2</v>
      </c>
      <c r="K163" s="3">
        <v>2</v>
      </c>
      <c r="L163" s="3">
        <v>2</v>
      </c>
      <c r="M163" s="3">
        <v>3</v>
      </c>
      <c r="N163" s="3">
        <v>2</v>
      </c>
      <c r="O163" s="3">
        <v>4</v>
      </c>
      <c r="P163" s="3">
        <v>1</v>
      </c>
      <c r="Q163" s="3">
        <v>10</v>
      </c>
      <c r="R163" s="3">
        <v>13</v>
      </c>
      <c r="S163" s="3">
        <v>6</v>
      </c>
      <c r="T163" s="3">
        <v>18</v>
      </c>
      <c r="U163" s="3">
        <v>6</v>
      </c>
      <c r="V163" s="3">
        <v>9</v>
      </c>
      <c r="W163" s="3">
        <v>12</v>
      </c>
      <c r="X163" s="3">
        <v>7</v>
      </c>
      <c r="Y163" s="3">
        <v>6</v>
      </c>
      <c r="Z163" s="3">
        <v>9</v>
      </c>
      <c r="AA163" s="3">
        <v>8</v>
      </c>
      <c r="AB163" s="3">
        <v>2</v>
      </c>
      <c r="AC163" s="3">
        <v>3</v>
      </c>
      <c r="AD163" s="3">
        <v>6</v>
      </c>
      <c r="AE163" s="3">
        <v>10</v>
      </c>
      <c r="AF163" s="3">
        <v>5</v>
      </c>
      <c r="AG163" s="3">
        <v>1</v>
      </c>
      <c r="AH163" s="3">
        <v>7</v>
      </c>
      <c r="AI163" s="3">
        <v>9</v>
      </c>
      <c r="AJ163" s="3">
        <v>4</v>
      </c>
      <c r="AK163" s="3">
        <f>2025-Table10[[#This Row],[rocnik]]</f>
        <v>54</v>
      </c>
      <c r="AL163" s="4">
        <f>SUM(Table10[[#This Row],[p1 re]:[p10]])</f>
        <v>22</v>
      </c>
      <c r="AM163" s="4">
        <f>_xlfn.STDEV.P(Table10[[#This Row],[p1 re]:[p10]])</f>
        <v>0.74833147735478833</v>
      </c>
      <c r="AN163" s="4">
        <f>STANDARDIZE(Table10[[#This Row],[HS]],$P$5,$Q$5)</f>
        <v>-0.98321524959991891</v>
      </c>
      <c r="AO163" s="72">
        <f>ROUND((10*(Table10[[#This Row],[HS]]-$P$5)/$Q$5)+50,0)</f>
        <v>40</v>
      </c>
      <c r="AP163" s="72">
        <f>Table10[[#This Row],[HS]]-$BA$9</f>
        <v>22</v>
      </c>
      <c r="AQ163" s="72">
        <f>Table10[[#This Row],[HS]]+$BA$9</f>
        <v>22</v>
      </c>
      <c r="AR163" s="119">
        <f>PERCENTRANK(Table10[HS],Table10[[#This Row],[HS]])</f>
        <v>0.16800000000000001</v>
      </c>
      <c r="AT163" s="128">
        <f>SUM(Table10[[#This Row],[p1 re]],Table10[[#This Row],[p3 re]],Table10[[#This Row],[p7 re]],Table10[[#This Row],[p9 re]],)</f>
        <v>11</v>
      </c>
      <c r="AU163" s="128">
        <f t="shared" si="19"/>
        <v>-1.346441483502806E-2</v>
      </c>
      <c r="AV163" s="113">
        <f t="shared" si="20"/>
        <v>49.865355851649717</v>
      </c>
      <c r="AW163" s="128">
        <f>SUM(Table10[[#This Row],[p2]],Table10[[#This Row],[p4]],Table10[[#This Row],[p6]],Table10[[#This Row],[p8]],Table10[[#This Row],[p10]])</f>
        <v>9</v>
      </c>
      <c r="AX163" s="113">
        <f t="shared" si="21"/>
        <v>-1.3807085354076225</v>
      </c>
      <c r="AY163" s="113">
        <f t="shared" si="22"/>
        <v>36.192914645923778</v>
      </c>
    </row>
    <row r="164" spans="1:51" x14ac:dyDescent="0.3">
      <c r="A164" s="4">
        <v>44146</v>
      </c>
      <c r="B164" s="4">
        <v>1</v>
      </c>
      <c r="C164" s="4">
        <v>2002</v>
      </c>
      <c r="D164" s="42">
        <v>45964.788587962961</v>
      </c>
      <c r="E164" s="4" t="s">
        <v>46</v>
      </c>
      <c r="F164" s="110">
        <v>5</v>
      </c>
      <c r="G164" s="4">
        <v>4</v>
      </c>
      <c r="H164" s="4">
        <v>2</v>
      </c>
      <c r="I164" s="4">
        <v>4</v>
      </c>
      <c r="J164" s="4">
        <v>5</v>
      </c>
      <c r="K164" s="4">
        <v>1</v>
      </c>
      <c r="L164" s="4">
        <v>4</v>
      </c>
      <c r="M164" s="4">
        <v>3</v>
      </c>
      <c r="N164" s="4">
        <v>2</v>
      </c>
      <c r="O164" s="4">
        <v>4</v>
      </c>
      <c r="P164" s="4">
        <v>2</v>
      </c>
      <c r="Q164" s="4">
        <v>4</v>
      </c>
      <c r="R164" s="4">
        <v>4</v>
      </c>
      <c r="S164" s="4">
        <v>3</v>
      </c>
      <c r="T164" s="4">
        <v>4</v>
      </c>
      <c r="U164" s="4">
        <v>3</v>
      </c>
      <c r="V164" s="4">
        <v>5</v>
      </c>
      <c r="W164" s="4">
        <v>4</v>
      </c>
      <c r="X164" s="4">
        <v>4</v>
      </c>
      <c r="Y164" s="4">
        <v>2</v>
      </c>
      <c r="Z164" s="4">
        <v>6</v>
      </c>
      <c r="AA164" s="4">
        <v>7</v>
      </c>
      <c r="AB164" s="4">
        <v>3</v>
      </c>
      <c r="AC164" s="4">
        <v>8</v>
      </c>
      <c r="AD164" s="4">
        <v>1</v>
      </c>
      <c r="AE164" s="4">
        <v>5</v>
      </c>
      <c r="AF164" s="4">
        <v>9</v>
      </c>
      <c r="AG164" s="4">
        <v>6</v>
      </c>
      <c r="AH164" s="4">
        <v>2</v>
      </c>
      <c r="AI164" s="4">
        <v>10</v>
      </c>
      <c r="AJ164" s="4">
        <v>4</v>
      </c>
      <c r="AK164" s="4">
        <f>2025-Table10[[#This Row],[rocnik]]</f>
        <v>23</v>
      </c>
      <c r="AL164" s="4">
        <f>SUM(Table10[[#This Row],[p1 re]:[p10]])</f>
        <v>31</v>
      </c>
      <c r="AM164" s="4">
        <f>_xlfn.STDEV.P(Table10[[#This Row],[p1 re]:[p10]])</f>
        <v>1.2206555615733703</v>
      </c>
      <c r="AN164" s="4">
        <f>STANDARDIZE(Table10[[#This Row],[HS]],$P$5,$Q$5)</f>
        <v>0.41244218223773926</v>
      </c>
      <c r="AO164" s="72">
        <f>ROUND((10*(Table10[[#This Row],[HS]]-$P$5)/$Q$5)+50,0)</f>
        <v>54</v>
      </c>
      <c r="AP164" s="72">
        <f>Table10[[#This Row],[HS]]-$BA$9</f>
        <v>31</v>
      </c>
      <c r="AQ164" s="72">
        <f>Table10[[#This Row],[HS]]+$BA$9</f>
        <v>31</v>
      </c>
      <c r="AR164" s="119">
        <f>PERCENTRANK(Table10[HS],Table10[[#This Row],[HS]])</f>
        <v>0.61599999999999999</v>
      </c>
      <c r="AT164" s="128">
        <f>SUM(Table10[[#This Row],[p1 re]],Table10[[#This Row],[p3 re]],Table10[[#This Row],[p7 re]],Table10[[#This Row],[p9 re]],)</f>
        <v>15</v>
      </c>
      <c r="AU164" s="128">
        <f t="shared" si="19"/>
        <v>1.0547124954105351</v>
      </c>
      <c r="AV164" s="113">
        <f t="shared" si="20"/>
        <v>60.54712495410535</v>
      </c>
      <c r="AW164" s="128">
        <f>SUM(Table10[[#This Row],[p2]],Table10[[#This Row],[p4]],Table10[[#This Row],[p6]],Table10[[#This Row],[p8]],Table10[[#This Row],[p10]])</f>
        <v>15</v>
      </c>
      <c r="AX164" s="113">
        <f t="shared" si="21"/>
        <v>-0.10290439505630369</v>
      </c>
      <c r="AY164" s="113">
        <f t="shared" si="22"/>
        <v>48.970956049436964</v>
      </c>
    </row>
    <row r="165" spans="1:51" x14ac:dyDescent="0.3">
      <c r="A165" s="3">
        <v>44159</v>
      </c>
      <c r="B165" s="3">
        <v>0</v>
      </c>
      <c r="C165" s="3">
        <v>1982</v>
      </c>
      <c r="D165" s="41">
        <v>45977.813159722224</v>
      </c>
      <c r="E165" s="3" t="s">
        <v>28</v>
      </c>
      <c r="F165" s="110"/>
      <c r="G165" s="3">
        <v>5</v>
      </c>
      <c r="H165" s="3">
        <v>1</v>
      </c>
      <c r="I165" s="3">
        <v>5</v>
      </c>
      <c r="J165" s="3">
        <v>2</v>
      </c>
      <c r="K165" s="3">
        <v>4</v>
      </c>
      <c r="L165" s="3">
        <v>1</v>
      </c>
      <c r="M165" s="3">
        <v>3</v>
      </c>
      <c r="N165" s="3">
        <v>1</v>
      </c>
      <c r="O165" s="3">
        <v>5</v>
      </c>
      <c r="P165" s="3">
        <v>1</v>
      </c>
      <c r="Q165" s="3">
        <v>12</v>
      </c>
      <c r="R165" s="3">
        <v>3</v>
      </c>
      <c r="S165" s="3">
        <v>3</v>
      </c>
      <c r="T165" s="3">
        <v>4</v>
      </c>
      <c r="U165" s="3">
        <v>3</v>
      </c>
      <c r="V165" s="3">
        <v>4</v>
      </c>
      <c r="W165" s="3">
        <v>16</v>
      </c>
      <c r="X165" s="3">
        <v>2</v>
      </c>
      <c r="Y165" s="3">
        <v>2</v>
      </c>
      <c r="Z165" s="3">
        <v>5</v>
      </c>
      <c r="AA165" s="3">
        <v>1</v>
      </c>
      <c r="AB165" s="3">
        <v>5</v>
      </c>
      <c r="AC165" s="3">
        <v>2</v>
      </c>
      <c r="AD165" s="3">
        <v>9</v>
      </c>
      <c r="AE165" s="3">
        <v>8</v>
      </c>
      <c r="AF165" s="3">
        <v>4</v>
      </c>
      <c r="AG165" s="3">
        <v>10</v>
      </c>
      <c r="AH165" s="3">
        <v>3</v>
      </c>
      <c r="AI165" s="3">
        <v>7</v>
      </c>
      <c r="AJ165" s="3">
        <v>6</v>
      </c>
      <c r="AK165" s="3">
        <f>2025-Table10[[#This Row],[rocnik]]</f>
        <v>43</v>
      </c>
      <c r="AL165" s="4">
        <f>SUM(Table10[[#This Row],[p1 re]:[p10]])</f>
        <v>28</v>
      </c>
      <c r="AM165" s="4">
        <f>_xlfn.STDEV.P(Table10[[#This Row],[p1 re]:[p10]])</f>
        <v>1.7204650534085253</v>
      </c>
      <c r="AN165" s="4">
        <f>STANDARDIZE(Table10[[#This Row],[HS]],$P$5,$Q$5)</f>
        <v>-5.2776961708146823E-2</v>
      </c>
      <c r="AO165" s="72">
        <f>ROUND((10*(Table10[[#This Row],[HS]]-$P$5)/$Q$5)+50,0)</f>
        <v>49</v>
      </c>
      <c r="AP165" s="72">
        <f>Table10[[#This Row],[HS]]-$BA$9</f>
        <v>28</v>
      </c>
      <c r="AQ165" s="72">
        <f>Table10[[#This Row],[HS]]+$BA$9</f>
        <v>28</v>
      </c>
      <c r="AR165" s="119">
        <f>PERCENTRANK(Table10[HS],Table10[[#This Row],[HS]])</f>
        <v>0.41299999999999998</v>
      </c>
      <c r="AT165" s="128">
        <f>SUM(Table10[[#This Row],[p1 re]],Table10[[#This Row],[p3 re]],Table10[[#This Row],[p7 re]],Table10[[#This Row],[p9 re]],)</f>
        <v>18</v>
      </c>
      <c r="AU165" s="128">
        <f t="shared" si="19"/>
        <v>1.8558451780947076</v>
      </c>
      <c r="AV165" s="113">
        <f t="shared" si="20"/>
        <v>68.558451780947081</v>
      </c>
      <c r="AW165" s="128">
        <f>SUM(Table10[[#This Row],[p2]],Table10[[#This Row],[p4]],Table10[[#This Row],[p6]],Table10[[#This Row],[p8]],Table10[[#This Row],[p10]])</f>
        <v>6</v>
      </c>
      <c r="AX165" s="113">
        <f t="shared" si="21"/>
        <v>-2.0196106055832819</v>
      </c>
      <c r="AY165" s="113">
        <f t="shared" si="22"/>
        <v>29.803893944167182</v>
      </c>
    </row>
    <row r="166" spans="1:51" x14ac:dyDescent="0.3">
      <c r="A166" s="4">
        <v>44162</v>
      </c>
      <c r="B166" s="4">
        <v>1</v>
      </c>
      <c r="C166" s="4">
        <v>2003</v>
      </c>
      <c r="D166" s="42">
        <v>45964.817129629628</v>
      </c>
      <c r="E166" s="4">
        <v>2</v>
      </c>
      <c r="F166" s="110">
        <v>2</v>
      </c>
      <c r="G166" s="4">
        <v>2</v>
      </c>
      <c r="H166" s="4">
        <v>4</v>
      </c>
      <c r="I166" s="4">
        <v>4</v>
      </c>
      <c r="J166" s="4">
        <v>5</v>
      </c>
      <c r="K166" s="4">
        <v>2</v>
      </c>
      <c r="L166" s="4">
        <v>1</v>
      </c>
      <c r="M166" s="4">
        <v>3</v>
      </c>
      <c r="N166" s="4">
        <v>4</v>
      </c>
      <c r="O166" s="4">
        <v>4</v>
      </c>
      <c r="P166" s="4">
        <v>4</v>
      </c>
      <c r="Q166" s="4">
        <v>5</v>
      </c>
      <c r="R166" s="4">
        <v>6</v>
      </c>
      <c r="S166" s="4">
        <v>5</v>
      </c>
      <c r="T166" s="4">
        <v>5</v>
      </c>
      <c r="U166" s="4">
        <v>3</v>
      </c>
      <c r="V166" s="4">
        <v>8</v>
      </c>
      <c r="W166" s="4">
        <v>5</v>
      </c>
      <c r="X166" s="4">
        <v>5</v>
      </c>
      <c r="Y166" s="4">
        <v>5</v>
      </c>
      <c r="Z166" s="4">
        <v>14</v>
      </c>
      <c r="AA166" s="4">
        <v>9</v>
      </c>
      <c r="AB166" s="4">
        <v>2</v>
      </c>
      <c r="AC166" s="4">
        <v>3</v>
      </c>
      <c r="AD166" s="4">
        <v>4</v>
      </c>
      <c r="AE166" s="4">
        <v>10</v>
      </c>
      <c r="AF166" s="4">
        <v>5</v>
      </c>
      <c r="AG166" s="4">
        <v>7</v>
      </c>
      <c r="AH166" s="4">
        <v>6</v>
      </c>
      <c r="AI166" s="4">
        <v>8</v>
      </c>
      <c r="AJ166" s="4">
        <v>1</v>
      </c>
      <c r="AK166" s="4">
        <f>2025-Table10[[#This Row],[rocnik]]</f>
        <v>22</v>
      </c>
      <c r="AL166" s="4">
        <f>SUM(Table10[[#This Row],[p1 re]:[p10]])</f>
        <v>33</v>
      </c>
      <c r="AM166" s="4">
        <f>_xlfn.STDEV.P(Table10[[#This Row],[p1 re]:[p10]])</f>
        <v>1.1874342087037917</v>
      </c>
      <c r="AN166" s="4">
        <f>STANDARDIZE(Table10[[#This Row],[HS]],$P$5,$Q$5)</f>
        <v>0.72258827820166327</v>
      </c>
      <c r="AO166" s="72">
        <f>ROUND((10*(Table10[[#This Row],[HS]]-$P$5)/$Q$5)+50,0)</f>
        <v>57</v>
      </c>
      <c r="AP166" s="72">
        <f>Table10[[#This Row],[HS]]-$BA$9</f>
        <v>33</v>
      </c>
      <c r="AQ166" s="72">
        <f>Table10[[#This Row],[HS]]+$BA$9</f>
        <v>33</v>
      </c>
      <c r="AR166" s="119">
        <f>PERCENTRANK(Table10[HS],Table10[[#This Row],[HS]])</f>
        <v>0.72899999999999998</v>
      </c>
      <c r="AT166" s="128">
        <f>SUM(Table10[[#This Row],[p1 re]],Table10[[#This Row],[p3 re]],Table10[[#This Row],[p7 re]],Table10[[#This Row],[p9 re]],)</f>
        <v>13</v>
      </c>
      <c r="AU166" s="128">
        <f t="shared" si="19"/>
        <v>0.52062404028775355</v>
      </c>
      <c r="AV166" s="113">
        <f t="shared" si="20"/>
        <v>55.206240402877533</v>
      </c>
      <c r="AW166" s="128">
        <f>SUM(Table10[[#This Row],[p2]],Table10[[#This Row],[p4]],Table10[[#This Row],[p6]],Table10[[#This Row],[p8]],Table10[[#This Row],[p10]])</f>
        <v>18</v>
      </c>
      <c r="AX166" s="113">
        <f t="shared" si="21"/>
        <v>0.5359976751193557</v>
      </c>
      <c r="AY166" s="113">
        <f t="shared" si="22"/>
        <v>55.359976751193557</v>
      </c>
    </row>
    <row r="167" spans="1:51" x14ac:dyDescent="0.3">
      <c r="A167" s="3">
        <v>44169</v>
      </c>
      <c r="B167" s="3">
        <v>0</v>
      </c>
      <c r="C167" s="3">
        <v>1993</v>
      </c>
      <c r="D167" s="41">
        <v>45964.830381944441</v>
      </c>
      <c r="E167" s="3" t="s">
        <v>87</v>
      </c>
      <c r="F167" s="110">
        <v>2</v>
      </c>
      <c r="G167" s="3">
        <v>1</v>
      </c>
      <c r="H167" s="3">
        <v>2</v>
      </c>
      <c r="I167" s="3">
        <v>1</v>
      </c>
      <c r="J167" s="3">
        <v>5</v>
      </c>
      <c r="K167" s="3">
        <v>1</v>
      </c>
      <c r="L167" s="3">
        <v>2</v>
      </c>
      <c r="M167" s="3">
        <v>1</v>
      </c>
      <c r="N167" s="3">
        <v>3</v>
      </c>
      <c r="O167" s="3">
        <v>2</v>
      </c>
      <c r="P167" s="3">
        <v>5</v>
      </c>
      <c r="Q167" s="3">
        <v>8</v>
      </c>
      <c r="R167" s="3">
        <v>16</v>
      </c>
      <c r="S167" s="3">
        <v>6</v>
      </c>
      <c r="T167" s="3">
        <v>9</v>
      </c>
      <c r="U167" s="3">
        <v>29</v>
      </c>
      <c r="V167" s="3">
        <v>9</v>
      </c>
      <c r="W167" s="3">
        <v>11</v>
      </c>
      <c r="X167" s="3">
        <v>12</v>
      </c>
      <c r="Y167" s="3">
        <v>18</v>
      </c>
      <c r="Z167" s="3">
        <v>12</v>
      </c>
      <c r="AA167" s="3">
        <v>4</v>
      </c>
      <c r="AB167" s="3">
        <v>7</v>
      </c>
      <c r="AC167" s="3">
        <v>6</v>
      </c>
      <c r="AD167" s="3">
        <v>10</v>
      </c>
      <c r="AE167" s="3">
        <v>1</v>
      </c>
      <c r="AF167" s="3">
        <v>5</v>
      </c>
      <c r="AG167" s="3">
        <v>3</v>
      </c>
      <c r="AH167" s="3">
        <v>8</v>
      </c>
      <c r="AI167" s="3">
        <v>2</v>
      </c>
      <c r="AJ167" s="3">
        <v>9</v>
      </c>
      <c r="AK167" s="3">
        <f>2025-Table10[[#This Row],[rocnik]]</f>
        <v>32</v>
      </c>
      <c r="AL167" s="4">
        <f>SUM(Table10[[#This Row],[p1 re]:[p10]])</f>
        <v>23</v>
      </c>
      <c r="AM167" s="4">
        <f>_xlfn.STDEV.P(Table10[[#This Row],[p1 re]:[p10]])</f>
        <v>1.4866068747318506</v>
      </c>
      <c r="AN167" s="4">
        <f>STANDARDIZE(Table10[[#This Row],[HS]],$P$5,$Q$5)</f>
        <v>-0.82814220161795693</v>
      </c>
      <c r="AO167" s="72">
        <f>ROUND((10*(Table10[[#This Row],[HS]]-$P$5)/$Q$5)+50,0)</f>
        <v>42</v>
      </c>
      <c r="AP167" s="72">
        <f>Table10[[#This Row],[HS]]-$BA$9</f>
        <v>23</v>
      </c>
      <c r="AQ167" s="72">
        <f>Table10[[#This Row],[HS]]+$BA$9</f>
        <v>23</v>
      </c>
      <c r="AR167" s="119">
        <f>PERCENTRANK(Table10[HS],Table10[[#This Row],[HS]])</f>
        <v>0.19800000000000001</v>
      </c>
      <c r="AT167" s="128">
        <f>SUM(Table10[[#This Row],[p1 re]],Table10[[#This Row],[p3 re]],Table10[[#This Row],[p7 re]],Table10[[#This Row],[p9 re]],)</f>
        <v>5</v>
      </c>
      <c r="AU167" s="128">
        <f t="shared" si="19"/>
        <v>-1.6157297802033728</v>
      </c>
      <c r="AV167" s="113">
        <f t="shared" si="20"/>
        <v>33.842702197966275</v>
      </c>
      <c r="AW167" s="128">
        <f>SUM(Table10[[#This Row],[p2]],Table10[[#This Row],[p4]],Table10[[#This Row],[p6]],Table10[[#This Row],[p8]],Table10[[#This Row],[p10]])</f>
        <v>17</v>
      </c>
      <c r="AX167" s="113">
        <f t="shared" si="21"/>
        <v>0.32303031839413587</v>
      </c>
      <c r="AY167" s="113">
        <f t="shared" si="22"/>
        <v>53.230303183941359</v>
      </c>
    </row>
    <row r="168" spans="1:51" x14ac:dyDescent="0.3">
      <c r="A168" s="4">
        <v>44170</v>
      </c>
      <c r="B168" s="4">
        <v>0</v>
      </c>
      <c r="C168" s="4">
        <v>2004</v>
      </c>
      <c r="D168" s="42">
        <v>45965.9221875</v>
      </c>
      <c r="E168" s="4">
        <v>11</v>
      </c>
      <c r="F168" s="110">
        <v>11</v>
      </c>
      <c r="G168" s="4">
        <v>1</v>
      </c>
      <c r="H168" s="4">
        <v>4</v>
      </c>
      <c r="I168" s="4">
        <v>2</v>
      </c>
      <c r="J168" s="4">
        <v>5</v>
      </c>
      <c r="K168" s="4">
        <v>2</v>
      </c>
      <c r="L168" s="4">
        <v>4</v>
      </c>
      <c r="M168" s="4">
        <v>1</v>
      </c>
      <c r="N168" s="4">
        <v>4</v>
      </c>
      <c r="O168" s="4">
        <v>2</v>
      </c>
      <c r="P168" s="4">
        <v>1</v>
      </c>
      <c r="Q168" s="4">
        <v>11</v>
      </c>
      <c r="R168" s="4">
        <v>4</v>
      </c>
      <c r="S168" s="4">
        <v>4</v>
      </c>
      <c r="T168" s="4">
        <v>3</v>
      </c>
      <c r="U168" s="4">
        <v>3</v>
      </c>
      <c r="V168" s="4">
        <v>4</v>
      </c>
      <c r="W168" s="4">
        <v>3</v>
      </c>
      <c r="X168" s="4">
        <v>3</v>
      </c>
      <c r="Y168" s="4">
        <v>3</v>
      </c>
      <c r="Z168" s="4">
        <v>7</v>
      </c>
      <c r="AA168" s="4">
        <v>2</v>
      </c>
      <c r="AB168" s="4">
        <v>5</v>
      </c>
      <c r="AC168" s="4">
        <v>10</v>
      </c>
      <c r="AD168" s="4">
        <v>4</v>
      </c>
      <c r="AE168" s="4">
        <v>7</v>
      </c>
      <c r="AF168" s="4">
        <v>1</v>
      </c>
      <c r="AG168" s="4">
        <v>9</v>
      </c>
      <c r="AH168" s="4">
        <v>6</v>
      </c>
      <c r="AI168" s="4">
        <v>3</v>
      </c>
      <c r="AJ168" s="4">
        <v>8</v>
      </c>
      <c r="AK168" s="4">
        <f>2025-Table10[[#This Row],[rocnik]]</f>
        <v>21</v>
      </c>
      <c r="AL168" s="4">
        <f>SUM(Table10[[#This Row],[p1 re]:[p10]])</f>
        <v>26</v>
      </c>
      <c r="AM168" s="4">
        <f>_xlfn.STDEV.P(Table10[[#This Row],[p1 re]:[p10]])</f>
        <v>1.42828568570857</v>
      </c>
      <c r="AN168" s="4">
        <f>STANDARDIZE(Table10[[#This Row],[HS]],$P$5,$Q$5)</f>
        <v>-0.36292305767207089</v>
      </c>
      <c r="AO168" s="72">
        <f>ROUND((10*(Table10[[#This Row],[HS]]-$P$5)/$Q$5)+50,0)</f>
        <v>46</v>
      </c>
      <c r="AP168" s="72">
        <f>Table10[[#This Row],[HS]]-$BA$9</f>
        <v>26</v>
      </c>
      <c r="AQ168" s="72">
        <f>Table10[[#This Row],[HS]]+$BA$9</f>
        <v>26</v>
      </c>
      <c r="AR168" s="119">
        <f>PERCENTRANK(Table10[HS],Table10[[#This Row],[HS]])</f>
        <v>0.35</v>
      </c>
      <c r="AT168" s="128">
        <f>SUM(Table10[[#This Row],[p1 re]],Table10[[#This Row],[p3 re]],Table10[[#This Row],[p7 re]],Table10[[#This Row],[p9 re]],)</f>
        <v>6</v>
      </c>
      <c r="AU168" s="128">
        <f t="shared" si="19"/>
        <v>-1.3486855526419821</v>
      </c>
      <c r="AV168" s="113">
        <f t="shared" si="20"/>
        <v>36.513144473580184</v>
      </c>
      <c r="AW168" s="128">
        <f>SUM(Table10[[#This Row],[p2]],Table10[[#This Row],[p4]],Table10[[#This Row],[p6]],Table10[[#This Row],[p8]],Table10[[#This Row],[p10]])</f>
        <v>18</v>
      </c>
      <c r="AX168" s="113">
        <f t="shared" si="21"/>
        <v>0.5359976751193557</v>
      </c>
      <c r="AY168" s="113">
        <f t="shared" si="22"/>
        <v>55.359976751193557</v>
      </c>
    </row>
    <row r="169" spans="1:51" x14ac:dyDescent="0.3">
      <c r="A169" s="3">
        <v>44202</v>
      </c>
      <c r="B169" s="3">
        <v>1</v>
      </c>
      <c r="C169" s="3">
        <v>1999</v>
      </c>
      <c r="D169" s="41">
        <v>45964.906712962962</v>
      </c>
      <c r="E169" s="3" t="s">
        <v>50</v>
      </c>
      <c r="F169" s="110">
        <v>1.5</v>
      </c>
      <c r="G169" s="3">
        <v>2</v>
      </c>
      <c r="H169" s="3">
        <v>2</v>
      </c>
      <c r="I169" s="3">
        <v>1</v>
      </c>
      <c r="J169" s="3">
        <v>5</v>
      </c>
      <c r="K169" s="3">
        <v>1</v>
      </c>
      <c r="L169" s="3">
        <v>2</v>
      </c>
      <c r="M169" s="3">
        <v>2</v>
      </c>
      <c r="N169" s="3">
        <v>4</v>
      </c>
      <c r="O169" s="3">
        <v>1</v>
      </c>
      <c r="P169" s="3">
        <v>4</v>
      </c>
      <c r="Q169" s="3">
        <v>8</v>
      </c>
      <c r="R169" s="3">
        <v>7</v>
      </c>
      <c r="S169" s="3">
        <v>3</v>
      </c>
      <c r="T169" s="3">
        <v>9</v>
      </c>
      <c r="U169" s="3">
        <v>3</v>
      </c>
      <c r="V169" s="3">
        <v>5</v>
      </c>
      <c r="W169" s="3">
        <v>2</v>
      </c>
      <c r="X169" s="3">
        <v>4</v>
      </c>
      <c r="Y169" s="3">
        <v>6</v>
      </c>
      <c r="Z169" s="3">
        <v>3</v>
      </c>
      <c r="AA169" s="3">
        <v>3</v>
      </c>
      <c r="AB169" s="3">
        <v>2</v>
      </c>
      <c r="AC169" s="3">
        <v>6</v>
      </c>
      <c r="AD169" s="3">
        <v>10</v>
      </c>
      <c r="AE169" s="3">
        <v>9</v>
      </c>
      <c r="AF169" s="3">
        <v>8</v>
      </c>
      <c r="AG169" s="3">
        <v>4</v>
      </c>
      <c r="AH169" s="3">
        <v>5</v>
      </c>
      <c r="AI169" s="3">
        <v>1</v>
      </c>
      <c r="AJ169" s="3">
        <v>7</v>
      </c>
      <c r="AK169" s="3">
        <f>2025-Table10[[#This Row],[rocnik]]</f>
        <v>26</v>
      </c>
      <c r="AL169" s="4">
        <f>SUM(Table10[[#This Row],[p1 re]:[p10]])</f>
        <v>24</v>
      </c>
      <c r="AM169" s="4">
        <f>_xlfn.STDEV.P(Table10[[#This Row],[p1 re]:[p10]])</f>
        <v>1.3564659966250536</v>
      </c>
      <c r="AN169" s="4">
        <f>STANDARDIZE(Table10[[#This Row],[HS]],$P$5,$Q$5)</f>
        <v>-0.67306915363599495</v>
      </c>
      <c r="AO169" s="72">
        <f>ROUND((10*(Table10[[#This Row],[HS]]-$P$5)/$Q$5)+50,0)</f>
        <v>43</v>
      </c>
      <c r="AP169" s="72">
        <f>Table10[[#This Row],[HS]]-$BA$9</f>
        <v>24</v>
      </c>
      <c r="AQ169" s="72">
        <f>Table10[[#This Row],[HS]]+$BA$9</f>
        <v>24</v>
      </c>
      <c r="AR169" s="119">
        <f>PERCENTRANK(Table10[HS],Table10[[#This Row],[HS]])</f>
        <v>0.24399999999999999</v>
      </c>
      <c r="AT169" s="128">
        <f>SUM(Table10[[#This Row],[p1 re]],Table10[[#This Row],[p3 re]],Table10[[#This Row],[p7 re]],Table10[[#This Row],[p9 re]],)</f>
        <v>6</v>
      </c>
      <c r="AU169" s="128">
        <f t="shared" si="19"/>
        <v>-1.3486855526419821</v>
      </c>
      <c r="AV169" s="113">
        <f t="shared" si="20"/>
        <v>36.513144473580184</v>
      </c>
      <c r="AW169" s="128">
        <f>SUM(Table10[[#This Row],[p2]],Table10[[#This Row],[p4]],Table10[[#This Row],[p6]],Table10[[#This Row],[p8]],Table10[[#This Row],[p10]])</f>
        <v>17</v>
      </c>
      <c r="AX169" s="113">
        <f t="shared" si="21"/>
        <v>0.32303031839413587</v>
      </c>
      <c r="AY169" s="113">
        <f t="shared" si="22"/>
        <v>53.230303183941359</v>
      </c>
    </row>
    <row r="170" spans="1:51" x14ac:dyDescent="0.3">
      <c r="A170" s="47">
        <v>44205</v>
      </c>
      <c r="B170" s="47">
        <v>1</v>
      </c>
      <c r="C170" s="47">
        <v>1996</v>
      </c>
      <c r="D170" s="48">
        <v>45964.902581018519</v>
      </c>
      <c r="E170" s="47">
        <v>5</v>
      </c>
      <c r="F170" s="112">
        <v>5</v>
      </c>
      <c r="G170" s="47">
        <v>5</v>
      </c>
      <c r="H170" s="47">
        <v>1</v>
      </c>
      <c r="I170" s="47">
        <v>5</v>
      </c>
      <c r="J170" s="47">
        <v>5</v>
      </c>
      <c r="K170" s="47">
        <v>1</v>
      </c>
      <c r="L170" s="47">
        <v>1</v>
      </c>
      <c r="M170" s="47">
        <v>1</v>
      </c>
      <c r="N170" s="47">
        <v>5</v>
      </c>
      <c r="O170" s="47">
        <v>5</v>
      </c>
      <c r="P170" s="47">
        <v>1</v>
      </c>
      <c r="Q170" s="47">
        <v>2</v>
      </c>
      <c r="R170" s="47">
        <v>3</v>
      </c>
      <c r="S170" s="47">
        <v>3</v>
      </c>
      <c r="T170" s="47">
        <v>4</v>
      </c>
      <c r="U170" s="47">
        <v>3</v>
      </c>
      <c r="V170" s="47">
        <v>4</v>
      </c>
      <c r="W170" s="47">
        <v>3</v>
      </c>
      <c r="X170" s="47">
        <v>4</v>
      </c>
      <c r="Y170" s="47">
        <v>3</v>
      </c>
      <c r="Z170" s="47">
        <v>3</v>
      </c>
      <c r="AA170" s="47">
        <v>6</v>
      </c>
      <c r="AB170" s="47">
        <v>3</v>
      </c>
      <c r="AC170" s="47">
        <v>10</v>
      </c>
      <c r="AD170" s="47">
        <v>1</v>
      </c>
      <c r="AE170" s="47">
        <v>8</v>
      </c>
      <c r="AF170" s="47">
        <v>2</v>
      </c>
      <c r="AG170" s="47">
        <v>7</v>
      </c>
      <c r="AH170" s="47">
        <v>5</v>
      </c>
      <c r="AI170" s="47">
        <v>4</v>
      </c>
      <c r="AJ170" s="47">
        <v>9</v>
      </c>
      <c r="AK170" s="47">
        <f>2025-Table10[[#This Row],[rocnik]]</f>
        <v>29</v>
      </c>
      <c r="AL170" s="4">
        <f>SUM(Table10[[#This Row],[p1 re]:[p10]])</f>
        <v>30</v>
      </c>
      <c r="AM170" s="4">
        <f>_xlfn.STDEV.P(Table10[[#This Row],[p1 re]:[p10]])</f>
        <v>2</v>
      </c>
      <c r="AN170" s="4">
        <f>STANDARDIZE(Table10[[#This Row],[HS]],$P$5,$Q$5)</f>
        <v>0.25736913425577723</v>
      </c>
      <c r="AO170" s="72">
        <f>ROUND((10*(Table10[[#This Row],[HS]]-$P$5)/$Q$5)+50,0)</f>
        <v>53</v>
      </c>
      <c r="AP170" s="72">
        <f>Table10[[#This Row],[HS]]-$BA$9</f>
        <v>30</v>
      </c>
      <c r="AQ170" s="72">
        <f>Table10[[#This Row],[HS]]+$BA$9</f>
        <v>30</v>
      </c>
      <c r="AR170" s="119">
        <f>PERCENTRANK(Table10[HS],Table10[[#This Row],[HS]])</f>
        <v>0.55600000000000005</v>
      </c>
      <c r="AT170" s="128">
        <f>SUM(Table10[[#This Row],[p1 re]],Table10[[#This Row],[p3 re]],Table10[[#This Row],[p7 re]],Table10[[#This Row],[p9 re]],)</f>
        <v>16</v>
      </c>
      <c r="AU170" s="128">
        <f t="shared" si="19"/>
        <v>1.3217567229719258</v>
      </c>
      <c r="AV170" s="113">
        <f t="shared" si="20"/>
        <v>63.217567229719258</v>
      </c>
      <c r="AW170" s="128">
        <f>SUM(Table10[[#This Row],[p2]],Table10[[#This Row],[p4]],Table10[[#This Row],[p6]],Table10[[#This Row],[p8]],Table10[[#This Row],[p10]])</f>
        <v>13</v>
      </c>
      <c r="AX170" s="113">
        <f t="shared" si="21"/>
        <v>-0.52883910850674332</v>
      </c>
      <c r="AY170" s="113">
        <f t="shared" si="22"/>
        <v>44.711608914932569</v>
      </c>
    </row>
    <row r="171" spans="1:51" x14ac:dyDescent="0.3">
      <c r="A171" s="3">
        <v>44219</v>
      </c>
      <c r="B171" s="3">
        <v>0</v>
      </c>
      <c r="C171" s="3">
        <v>2003</v>
      </c>
      <c r="D171" s="41">
        <v>45977.986875000002</v>
      </c>
      <c r="E171" s="3" t="s">
        <v>28</v>
      </c>
      <c r="F171" s="110"/>
      <c r="G171" s="3">
        <v>2</v>
      </c>
      <c r="H171" s="3">
        <v>4</v>
      </c>
      <c r="I171" s="3">
        <v>3</v>
      </c>
      <c r="J171" s="3">
        <v>3</v>
      </c>
      <c r="K171" s="3">
        <v>2</v>
      </c>
      <c r="L171" s="3">
        <v>2</v>
      </c>
      <c r="M171" s="3">
        <v>3</v>
      </c>
      <c r="N171" s="3">
        <v>2</v>
      </c>
      <c r="O171" s="3">
        <v>3</v>
      </c>
      <c r="P171" s="3">
        <v>4</v>
      </c>
      <c r="Q171" s="3">
        <v>4</v>
      </c>
      <c r="R171" s="3">
        <v>8</v>
      </c>
      <c r="S171" s="3">
        <v>5</v>
      </c>
      <c r="T171" s="3">
        <v>4</v>
      </c>
      <c r="U171" s="3">
        <v>3</v>
      </c>
      <c r="V171" s="3">
        <v>4</v>
      </c>
      <c r="W171" s="3">
        <v>7</v>
      </c>
      <c r="X171" s="3">
        <v>4</v>
      </c>
      <c r="Y171" s="3">
        <v>4</v>
      </c>
      <c r="Z171" s="3">
        <v>6</v>
      </c>
      <c r="AA171" s="3">
        <v>6</v>
      </c>
      <c r="AB171" s="3">
        <v>2</v>
      </c>
      <c r="AC171" s="3">
        <v>4</v>
      </c>
      <c r="AD171" s="3">
        <v>7</v>
      </c>
      <c r="AE171" s="3">
        <v>10</v>
      </c>
      <c r="AF171" s="3">
        <v>9</v>
      </c>
      <c r="AG171" s="3">
        <v>1</v>
      </c>
      <c r="AH171" s="3">
        <v>8</v>
      </c>
      <c r="AI171" s="3">
        <v>5</v>
      </c>
      <c r="AJ171" s="3">
        <v>3</v>
      </c>
      <c r="AK171" s="3">
        <f>2025-Table10[[#This Row],[rocnik]]</f>
        <v>22</v>
      </c>
      <c r="AL171" s="4">
        <f>SUM(Table10[[#This Row],[p1 re]:[p10]])</f>
        <v>28</v>
      </c>
      <c r="AM171" s="4">
        <f>_xlfn.STDEV.P(Table10[[#This Row],[p1 re]:[p10]])</f>
        <v>0.74833147735478833</v>
      </c>
      <c r="AN171" s="4">
        <f>STANDARDIZE(Table10[[#This Row],[HS]],$P$5,$Q$5)</f>
        <v>-5.2776961708146823E-2</v>
      </c>
      <c r="AO171" s="72">
        <f>ROUND((10*(Table10[[#This Row],[HS]]-$P$5)/$Q$5)+50,0)</f>
        <v>49</v>
      </c>
      <c r="AP171" s="72">
        <f>Table10[[#This Row],[HS]]-$BA$9</f>
        <v>28</v>
      </c>
      <c r="AQ171" s="72">
        <f>Table10[[#This Row],[HS]]+$BA$9</f>
        <v>28</v>
      </c>
      <c r="AR171" s="119">
        <f>PERCENTRANK(Table10[HS],Table10[[#This Row],[HS]])</f>
        <v>0.41299999999999998</v>
      </c>
      <c r="AT171" s="128">
        <f>SUM(Table10[[#This Row],[p1 re]],Table10[[#This Row],[p3 re]],Table10[[#This Row],[p7 re]],Table10[[#This Row],[p9 re]],)</f>
        <v>11</v>
      </c>
      <c r="AU171" s="128">
        <f t="shared" si="19"/>
        <v>-1.346441483502806E-2</v>
      </c>
      <c r="AV171" s="113">
        <f t="shared" si="20"/>
        <v>49.865355851649717</v>
      </c>
      <c r="AW171" s="128">
        <f>SUM(Table10[[#This Row],[p2]],Table10[[#This Row],[p4]],Table10[[#This Row],[p6]],Table10[[#This Row],[p8]],Table10[[#This Row],[p10]])</f>
        <v>15</v>
      </c>
      <c r="AX171" s="113">
        <f t="shared" si="21"/>
        <v>-0.10290439505630369</v>
      </c>
      <c r="AY171" s="113">
        <f t="shared" si="22"/>
        <v>48.970956049436964</v>
      </c>
    </row>
    <row r="172" spans="1:51" x14ac:dyDescent="0.3">
      <c r="A172" s="4">
        <v>44275</v>
      </c>
      <c r="B172" s="4">
        <v>0</v>
      </c>
      <c r="C172" s="4">
        <v>2001</v>
      </c>
      <c r="D172" s="42">
        <v>45965.399398148147</v>
      </c>
      <c r="E172" s="4">
        <v>2</v>
      </c>
      <c r="F172" s="110">
        <v>2</v>
      </c>
      <c r="G172" s="4">
        <v>5</v>
      </c>
      <c r="H172" s="4">
        <v>2</v>
      </c>
      <c r="I172" s="4">
        <v>4</v>
      </c>
      <c r="J172" s="4">
        <v>4</v>
      </c>
      <c r="K172" s="4">
        <v>2</v>
      </c>
      <c r="L172" s="4">
        <v>2</v>
      </c>
      <c r="M172" s="4">
        <v>2</v>
      </c>
      <c r="N172" s="4">
        <v>4</v>
      </c>
      <c r="O172" s="4">
        <v>2</v>
      </c>
      <c r="P172" s="4">
        <v>2</v>
      </c>
      <c r="Q172" s="4">
        <v>4</v>
      </c>
      <c r="R172" s="4">
        <v>5</v>
      </c>
      <c r="S172" s="4">
        <v>12</v>
      </c>
      <c r="T172" s="4">
        <v>3</v>
      </c>
      <c r="U172" s="4">
        <v>3</v>
      </c>
      <c r="V172" s="4">
        <v>4</v>
      </c>
      <c r="W172" s="4">
        <v>4</v>
      </c>
      <c r="X172" s="4">
        <v>4</v>
      </c>
      <c r="Y172" s="4">
        <v>3</v>
      </c>
      <c r="Z172" s="4">
        <v>7</v>
      </c>
      <c r="AA172" s="4">
        <v>5</v>
      </c>
      <c r="AB172" s="4">
        <v>4</v>
      </c>
      <c r="AC172" s="4">
        <v>1</v>
      </c>
      <c r="AD172" s="4">
        <v>9</v>
      </c>
      <c r="AE172" s="4">
        <v>7</v>
      </c>
      <c r="AF172" s="4">
        <v>8</v>
      </c>
      <c r="AG172" s="4">
        <v>3</v>
      </c>
      <c r="AH172" s="4">
        <v>2</v>
      </c>
      <c r="AI172" s="4">
        <v>10</v>
      </c>
      <c r="AJ172" s="4">
        <v>6</v>
      </c>
      <c r="AK172" s="4">
        <f>2025-Table10[[#This Row],[rocnik]]</f>
        <v>24</v>
      </c>
      <c r="AL172" s="4">
        <f>SUM(Table10[[#This Row],[p1 re]:[p10]])</f>
        <v>29</v>
      </c>
      <c r="AM172" s="4">
        <f>_xlfn.STDEV.P(Table10[[#This Row],[p1 re]:[p10]])</f>
        <v>1.1357816691600546</v>
      </c>
      <c r="AN172" s="4">
        <f>STANDARDIZE(Table10[[#This Row],[HS]],$P$5,$Q$5)</f>
        <v>0.1022960862738152</v>
      </c>
      <c r="AO172" s="72">
        <f>ROUND((10*(Table10[[#This Row],[HS]]-$P$5)/$Q$5)+50,0)</f>
        <v>51</v>
      </c>
      <c r="AP172" s="72">
        <f>Table10[[#This Row],[HS]]-$BA$9</f>
        <v>29</v>
      </c>
      <c r="AQ172" s="72">
        <f>Table10[[#This Row],[HS]]+$BA$9</f>
        <v>29</v>
      </c>
      <c r="AR172" s="119">
        <f>PERCENTRANK(Table10[HS],Table10[[#This Row],[HS]])</f>
        <v>0.47199999999999998</v>
      </c>
      <c r="AT172" s="128">
        <f>SUM(Table10[[#This Row],[p1 re]],Table10[[#This Row],[p3 re]],Table10[[#This Row],[p7 re]],Table10[[#This Row],[p9 re]],)</f>
        <v>13</v>
      </c>
      <c r="AU172" s="128">
        <f t="shared" si="19"/>
        <v>0.52062404028775355</v>
      </c>
      <c r="AV172" s="113">
        <f t="shared" si="20"/>
        <v>55.206240402877533</v>
      </c>
      <c r="AW172" s="128">
        <f>SUM(Table10[[#This Row],[p2]],Table10[[#This Row],[p4]],Table10[[#This Row],[p6]],Table10[[#This Row],[p8]],Table10[[#This Row],[p10]])</f>
        <v>14</v>
      </c>
      <c r="AX172" s="113">
        <f t="shared" si="21"/>
        <v>-0.31587175178152349</v>
      </c>
      <c r="AY172" s="113">
        <f t="shared" si="22"/>
        <v>46.841282482184766</v>
      </c>
    </row>
    <row r="173" spans="1:51" x14ac:dyDescent="0.3">
      <c r="A173" s="3">
        <v>44285</v>
      </c>
      <c r="B173" s="3">
        <v>1</v>
      </c>
      <c r="C173" s="3">
        <v>1996</v>
      </c>
      <c r="D173" s="41">
        <v>45965.403391203705</v>
      </c>
      <c r="E173" s="3" t="s">
        <v>28</v>
      </c>
      <c r="F173" s="110"/>
      <c r="G173" s="3">
        <v>4</v>
      </c>
      <c r="H173" s="3">
        <v>4</v>
      </c>
      <c r="I173" s="3">
        <v>4</v>
      </c>
      <c r="J173" s="3">
        <v>2</v>
      </c>
      <c r="K173" s="3">
        <v>2</v>
      </c>
      <c r="L173" s="3">
        <v>3</v>
      </c>
      <c r="M173" s="3">
        <v>4</v>
      </c>
      <c r="N173" s="3">
        <v>4</v>
      </c>
      <c r="O173" s="3">
        <v>4</v>
      </c>
      <c r="P173" s="3">
        <v>3</v>
      </c>
      <c r="Q173" s="3">
        <v>5</v>
      </c>
      <c r="R173" s="3">
        <v>4</v>
      </c>
      <c r="S173" s="3">
        <v>4</v>
      </c>
      <c r="T173" s="3">
        <v>3</v>
      </c>
      <c r="U173" s="3">
        <v>3</v>
      </c>
      <c r="V173" s="3">
        <v>7</v>
      </c>
      <c r="W173" s="3">
        <v>3</v>
      </c>
      <c r="X173" s="3">
        <v>4</v>
      </c>
      <c r="Y173" s="3">
        <v>3</v>
      </c>
      <c r="Z173" s="3">
        <v>6</v>
      </c>
      <c r="AA173" s="3">
        <v>10</v>
      </c>
      <c r="AB173" s="3">
        <v>9</v>
      </c>
      <c r="AC173" s="3">
        <v>7</v>
      </c>
      <c r="AD173" s="3">
        <v>4</v>
      </c>
      <c r="AE173" s="3">
        <v>3</v>
      </c>
      <c r="AF173" s="3">
        <v>6</v>
      </c>
      <c r="AG173" s="3">
        <v>5</v>
      </c>
      <c r="AH173" s="3">
        <v>2</v>
      </c>
      <c r="AI173" s="3">
        <v>8</v>
      </c>
      <c r="AJ173" s="3">
        <v>1</v>
      </c>
      <c r="AK173" s="3">
        <f>2025-Table10[[#This Row],[rocnik]]</f>
        <v>29</v>
      </c>
      <c r="AL173" s="4">
        <f>SUM(Table10[[#This Row],[p1 re]:[p10]])</f>
        <v>34</v>
      </c>
      <c r="AM173" s="4">
        <f>_xlfn.STDEV.P(Table10[[#This Row],[p1 re]:[p10]])</f>
        <v>0.8</v>
      </c>
      <c r="AN173" s="4">
        <f>STANDARDIZE(Table10[[#This Row],[HS]],$P$5,$Q$5)</f>
        <v>0.87766132618362525</v>
      </c>
      <c r="AO173" s="72">
        <f>ROUND((10*(Table10[[#This Row],[HS]]-$P$5)/$Q$5)+50,0)</f>
        <v>59</v>
      </c>
      <c r="AP173" s="72">
        <f>Table10[[#This Row],[HS]]-$BA$9</f>
        <v>34</v>
      </c>
      <c r="AQ173" s="72">
        <f>Table10[[#This Row],[HS]]+$BA$9</f>
        <v>34</v>
      </c>
      <c r="AR173" s="119">
        <f>PERCENTRANK(Table10[HS],Table10[[#This Row],[HS]])</f>
        <v>0.77600000000000002</v>
      </c>
      <c r="AT173" s="128">
        <f>SUM(Table10[[#This Row],[p1 re]],Table10[[#This Row],[p3 re]],Table10[[#This Row],[p7 re]],Table10[[#This Row],[p9 re]],)</f>
        <v>16</v>
      </c>
      <c r="AU173" s="128">
        <f t="shared" si="19"/>
        <v>1.3217567229719258</v>
      </c>
      <c r="AV173" s="113">
        <f t="shared" si="20"/>
        <v>63.217567229719258</v>
      </c>
      <c r="AW173" s="128">
        <f>SUM(Table10[[#This Row],[p2]],Table10[[#This Row],[p4]],Table10[[#This Row],[p6]],Table10[[#This Row],[p8]],Table10[[#This Row],[p10]])</f>
        <v>16</v>
      </c>
      <c r="AX173" s="113">
        <f t="shared" si="21"/>
        <v>0.11006296166891609</v>
      </c>
      <c r="AY173" s="113">
        <f t="shared" si="22"/>
        <v>51.100629616689162</v>
      </c>
    </row>
    <row r="174" spans="1:51" x14ac:dyDescent="0.3">
      <c r="A174" s="4">
        <v>44368</v>
      </c>
      <c r="B174" s="4">
        <v>1</v>
      </c>
      <c r="C174" s="4">
        <v>2005</v>
      </c>
      <c r="D174" s="42">
        <v>45965.490254629629</v>
      </c>
      <c r="E174" s="4" t="s">
        <v>29</v>
      </c>
      <c r="F174" s="110">
        <v>3</v>
      </c>
      <c r="G174" s="4">
        <v>1</v>
      </c>
      <c r="H174" s="4">
        <v>4</v>
      </c>
      <c r="I174" s="4">
        <v>5</v>
      </c>
      <c r="J174" s="4">
        <v>4</v>
      </c>
      <c r="K174" s="4">
        <v>1</v>
      </c>
      <c r="L174" s="4">
        <v>4</v>
      </c>
      <c r="M174" s="4">
        <v>2</v>
      </c>
      <c r="N174" s="4">
        <v>4</v>
      </c>
      <c r="O174" s="4">
        <v>4</v>
      </c>
      <c r="P174" s="4">
        <v>2</v>
      </c>
      <c r="Q174" s="4">
        <v>4</v>
      </c>
      <c r="R174" s="4">
        <v>5</v>
      </c>
      <c r="S174" s="4">
        <v>7</v>
      </c>
      <c r="T174" s="4">
        <v>4</v>
      </c>
      <c r="U174" s="4">
        <v>3</v>
      </c>
      <c r="V174" s="4">
        <v>6</v>
      </c>
      <c r="W174" s="4">
        <v>8</v>
      </c>
      <c r="X174" s="4">
        <v>5</v>
      </c>
      <c r="Y174" s="4">
        <v>5</v>
      </c>
      <c r="Z174" s="4">
        <v>6</v>
      </c>
      <c r="AA174" s="4">
        <v>10</v>
      </c>
      <c r="AB174" s="4">
        <v>4</v>
      </c>
      <c r="AC174" s="4">
        <v>2</v>
      </c>
      <c r="AD174" s="4">
        <v>8</v>
      </c>
      <c r="AE174" s="4">
        <v>5</v>
      </c>
      <c r="AF174" s="4">
        <v>3</v>
      </c>
      <c r="AG174" s="4">
        <v>9</v>
      </c>
      <c r="AH174" s="4">
        <v>7</v>
      </c>
      <c r="AI174" s="4">
        <v>6</v>
      </c>
      <c r="AJ174" s="4">
        <v>1</v>
      </c>
      <c r="AK174" s="4">
        <f>2025-Table10[[#This Row],[rocnik]]</f>
        <v>20</v>
      </c>
      <c r="AL174" s="4">
        <f>SUM(Table10[[#This Row],[p1 re]:[p10]])</f>
        <v>31</v>
      </c>
      <c r="AM174" s="4">
        <f>_xlfn.STDEV.P(Table10[[#This Row],[p1 re]:[p10]])</f>
        <v>1.374772708486752</v>
      </c>
      <c r="AN174" s="4">
        <f>STANDARDIZE(Table10[[#This Row],[HS]],$P$5,$Q$5)</f>
        <v>0.41244218223773926</v>
      </c>
      <c r="AO174" s="72">
        <f>ROUND((10*(Table10[[#This Row],[HS]]-$P$5)/$Q$5)+50,0)</f>
        <v>54</v>
      </c>
      <c r="AP174" s="72">
        <f>Table10[[#This Row],[HS]]-$BA$9</f>
        <v>31</v>
      </c>
      <c r="AQ174" s="72">
        <f>Table10[[#This Row],[HS]]+$BA$9</f>
        <v>31</v>
      </c>
      <c r="AR174" s="119">
        <f>PERCENTRANK(Table10[HS],Table10[[#This Row],[HS]])</f>
        <v>0.61599999999999999</v>
      </c>
      <c r="AT174" s="128">
        <f>SUM(Table10[[#This Row],[p1 re]],Table10[[#This Row],[p3 re]],Table10[[#This Row],[p7 re]],Table10[[#This Row],[p9 re]],)</f>
        <v>12</v>
      </c>
      <c r="AU174" s="128">
        <f t="shared" si="19"/>
        <v>0.25357981272636276</v>
      </c>
      <c r="AV174" s="113">
        <f t="shared" si="20"/>
        <v>52.535798127263625</v>
      </c>
      <c r="AW174" s="128">
        <f>SUM(Table10[[#This Row],[p2]],Table10[[#This Row],[p4]],Table10[[#This Row],[p6]],Table10[[#This Row],[p8]],Table10[[#This Row],[p10]])</f>
        <v>18</v>
      </c>
      <c r="AX174" s="113">
        <f t="shared" si="21"/>
        <v>0.5359976751193557</v>
      </c>
      <c r="AY174" s="113">
        <f t="shared" si="22"/>
        <v>55.359976751193557</v>
      </c>
    </row>
    <row r="175" spans="1:51" x14ac:dyDescent="0.3">
      <c r="A175" s="3">
        <v>44393</v>
      </c>
      <c r="B175" s="3">
        <v>0</v>
      </c>
      <c r="C175" s="3">
        <v>2002</v>
      </c>
      <c r="D175" s="41">
        <v>45965.517638888887</v>
      </c>
      <c r="E175" s="3">
        <v>2</v>
      </c>
      <c r="F175" s="110">
        <v>2</v>
      </c>
      <c r="G175" s="3">
        <v>3</v>
      </c>
      <c r="H175" s="3">
        <v>4</v>
      </c>
      <c r="I175" s="3">
        <v>3</v>
      </c>
      <c r="J175" s="3">
        <v>3</v>
      </c>
      <c r="K175" s="3">
        <v>2</v>
      </c>
      <c r="L175" s="3">
        <v>2</v>
      </c>
      <c r="M175" s="3">
        <v>3</v>
      </c>
      <c r="N175" s="3">
        <v>2</v>
      </c>
      <c r="O175" s="3">
        <v>4</v>
      </c>
      <c r="P175" s="3">
        <v>4</v>
      </c>
      <c r="Q175" s="3">
        <v>4</v>
      </c>
      <c r="R175" s="3">
        <v>7</v>
      </c>
      <c r="S175" s="3">
        <v>6</v>
      </c>
      <c r="T175" s="3">
        <v>3</v>
      </c>
      <c r="U175" s="3">
        <v>3</v>
      </c>
      <c r="V175" s="3">
        <v>2</v>
      </c>
      <c r="W175" s="3">
        <v>3</v>
      </c>
      <c r="X175" s="3">
        <v>3</v>
      </c>
      <c r="Y175" s="3">
        <v>3</v>
      </c>
      <c r="Z175" s="3">
        <v>3</v>
      </c>
      <c r="AA175" s="3">
        <v>9</v>
      </c>
      <c r="AB175" s="3">
        <v>1</v>
      </c>
      <c r="AC175" s="3">
        <v>2</v>
      </c>
      <c r="AD175" s="3">
        <v>7</v>
      </c>
      <c r="AE175" s="3">
        <v>8</v>
      </c>
      <c r="AF175" s="3">
        <v>5</v>
      </c>
      <c r="AG175" s="3">
        <v>4</v>
      </c>
      <c r="AH175" s="3">
        <v>10</v>
      </c>
      <c r="AI175" s="3">
        <v>3</v>
      </c>
      <c r="AJ175" s="3">
        <v>6</v>
      </c>
      <c r="AK175" s="3">
        <f>2025-Table10[[#This Row],[rocnik]]</f>
        <v>23</v>
      </c>
      <c r="AL175" s="4">
        <f>SUM(Table10[[#This Row],[p1 re]:[p10]])</f>
        <v>30</v>
      </c>
      <c r="AM175" s="4">
        <f>_xlfn.STDEV.P(Table10[[#This Row],[p1 re]:[p10]])</f>
        <v>0.7745966692414834</v>
      </c>
      <c r="AN175" s="4">
        <f>STANDARDIZE(Table10[[#This Row],[HS]],$P$5,$Q$5)</f>
        <v>0.25736913425577723</v>
      </c>
      <c r="AO175" s="72">
        <f>ROUND((10*(Table10[[#This Row],[HS]]-$P$5)/$Q$5)+50,0)</f>
        <v>53</v>
      </c>
      <c r="AP175" s="72">
        <f>Table10[[#This Row],[HS]]-$BA$9</f>
        <v>30</v>
      </c>
      <c r="AQ175" s="72">
        <f>Table10[[#This Row],[HS]]+$BA$9</f>
        <v>30</v>
      </c>
      <c r="AR175" s="119">
        <f>PERCENTRANK(Table10[HS],Table10[[#This Row],[HS]])</f>
        <v>0.55600000000000005</v>
      </c>
      <c r="AT175" s="128">
        <f>SUM(Table10[[#This Row],[p1 re]],Table10[[#This Row],[p3 re]],Table10[[#This Row],[p7 re]],Table10[[#This Row],[p9 re]],)</f>
        <v>13</v>
      </c>
      <c r="AU175" s="128">
        <f t="shared" si="19"/>
        <v>0.52062404028775355</v>
      </c>
      <c r="AV175" s="113">
        <f t="shared" si="20"/>
        <v>55.206240402877533</v>
      </c>
      <c r="AW175" s="128">
        <f>SUM(Table10[[#This Row],[p2]],Table10[[#This Row],[p4]],Table10[[#This Row],[p6]],Table10[[#This Row],[p8]],Table10[[#This Row],[p10]])</f>
        <v>15</v>
      </c>
      <c r="AX175" s="113">
        <f t="shared" si="21"/>
        <v>-0.10290439505630369</v>
      </c>
      <c r="AY175" s="113">
        <f t="shared" si="22"/>
        <v>48.970956049436964</v>
      </c>
    </row>
    <row r="176" spans="1:51" x14ac:dyDescent="0.3">
      <c r="A176" s="4">
        <v>44406</v>
      </c>
      <c r="B176" s="4">
        <v>1</v>
      </c>
      <c r="C176" s="4">
        <v>2005</v>
      </c>
      <c r="D176" s="42">
        <v>45965.532870370371</v>
      </c>
      <c r="E176" s="4">
        <v>2</v>
      </c>
      <c r="F176" s="110">
        <v>2</v>
      </c>
      <c r="G176" s="4">
        <v>4</v>
      </c>
      <c r="H176" s="4">
        <v>4</v>
      </c>
      <c r="I176" s="4">
        <v>2</v>
      </c>
      <c r="J176" s="4">
        <v>5</v>
      </c>
      <c r="K176" s="4">
        <v>2</v>
      </c>
      <c r="L176" s="4">
        <v>1</v>
      </c>
      <c r="M176" s="4">
        <v>1</v>
      </c>
      <c r="N176" s="4">
        <v>5</v>
      </c>
      <c r="O176" s="4">
        <v>4</v>
      </c>
      <c r="P176" s="4">
        <v>2</v>
      </c>
      <c r="Q176" s="4">
        <v>3</v>
      </c>
      <c r="R176" s="4">
        <v>4</v>
      </c>
      <c r="S176" s="4">
        <v>5</v>
      </c>
      <c r="T176" s="4">
        <v>4</v>
      </c>
      <c r="U176" s="4">
        <v>3</v>
      </c>
      <c r="V176" s="4">
        <v>5</v>
      </c>
      <c r="W176" s="4">
        <v>4</v>
      </c>
      <c r="X176" s="4">
        <v>4</v>
      </c>
      <c r="Y176" s="4">
        <v>3</v>
      </c>
      <c r="Z176" s="4">
        <v>6</v>
      </c>
      <c r="AA176" s="4">
        <v>3</v>
      </c>
      <c r="AB176" s="4">
        <v>7</v>
      </c>
      <c r="AC176" s="4">
        <v>6</v>
      </c>
      <c r="AD176" s="4">
        <v>1</v>
      </c>
      <c r="AE176" s="4">
        <v>9</v>
      </c>
      <c r="AF176" s="4">
        <v>5</v>
      </c>
      <c r="AG176" s="4">
        <v>10</v>
      </c>
      <c r="AH176" s="4">
        <v>8</v>
      </c>
      <c r="AI176" s="4">
        <v>4</v>
      </c>
      <c r="AJ176" s="4">
        <v>2</v>
      </c>
      <c r="AK176" s="4">
        <f>2025-Table10[[#This Row],[rocnik]]</f>
        <v>20</v>
      </c>
      <c r="AL176" s="4">
        <f>SUM(Table10[[#This Row],[p1 re]:[p10]])</f>
        <v>30</v>
      </c>
      <c r="AM176" s="4">
        <f>_xlfn.STDEV.P(Table10[[#This Row],[p1 re]:[p10]])</f>
        <v>1.4832396974191326</v>
      </c>
      <c r="AN176" s="4">
        <f>STANDARDIZE(Table10[[#This Row],[HS]],$P$5,$Q$5)</f>
        <v>0.25736913425577723</v>
      </c>
      <c r="AO176" s="72">
        <f>ROUND((10*(Table10[[#This Row],[HS]]-$P$5)/$Q$5)+50,0)</f>
        <v>53</v>
      </c>
      <c r="AP176" s="72">
        <f>Table10[[#This Row],[HS]]-$BA$9</f>
        <v>30</v>
      </c>
      <c r="AQ176" s="72">
        <f>Table10[[#This Row],[HS]]+$BA$9</f>
        <v>30</v>
      </c>
      <c r="AR176" s="119">
        <f>PERCENTRANK(Table10[HS],Table10[[#This Row],[HS]])</f>
        <v>0.55600000000000005</v>
      </c>
      <c r="AT176" s="128">
        <f>SUM(Table10[[#This Row],[p1 re]],Table10[[#This Row],[p3 re]],Table10[[#This Row],[p7 re]],Table10[[#This Row],[p9 re]],)</f>
        <v>11</v>
      </c>
      <c r="AU176" s="128">
        <f t="shared" si="19"/>
        <v>-1.346441483502806E-2</v>
      </c>
      <c r="AV176" s="113">
        <f t="shared" si="20"/>
        <v>49.865355851649717</v>
      </c>
      <c r="AW176" s="128">
        <f>SUM(Table10[[#This Row],[p2]],Table10[[#This Row],[p4]],Table10[[#This Row],[p6]],Table10[[#This Row],[p8]],Table10[[#This Row],[p10]])</f>
        <v>17</v>
      </c>
      <c r="AX176" s="113">
        <f t="shared" si="21"/>
        <v>0.32303031839413587</v>
      </c>
      <c r="AY176" s="113">
        <f t="shared" si="22"/>
        <v>53.230303183941359</v>
      </c>
    </row>
    <row r="177" spans="1:51" x14ac:dyDescent="0.3">
      <c r="A177" s="3">
        <v>44432</v>
      </c>
      <c r="B177" s="3">
        <v>0</v>
      </c>
      <c r="C177" s="3">
        <v>1995</v>
      </c>
      <c r="D177" s="41">
        <v>45965.56144675926</v>
      </c>
      <c r="E177" s="3">
        <v>3</v>
      </c>
      <c r="F177" s="110">
        <v>3</v>
      </c>
      <c r="G177" s="3">
        <v>4</v>
      </c>
      <c r="H177" s="3">
        <v>4</v>
      </c>
      <c r="I177" s="3">
        <v>2</v>
      </c>
      <c r="J177" s="3">
        <v>5</v>
      </c>
      <c r="K177" s="3">
        <v>4</v>
      </c>
      <c r="L177" s="3">
        <v>4</v>
      </c>
      <c r="M177" s="3">
        <v>3</v>
      </c>
      <c r="N177" s="3">
        <v>4</v>
      </c>
      <c r="O177" s="3">
        <v>2</v>
      </c>
      <c r="P177" s="3">
        <v>2</v>
      </c>
      <c r="Q177" s="3">
        <v>10</v>
      </c>
      <c r="R177" s="3">
        <v>3</v>
      </c>
      <c r="S177" s="3">
        <v>10</v>
      </c>
      <c r="T177" s="3">
        <v>2</v>
      </c>
      <c r="U177" s="3">
        <v>3</v>
      </c>
      <c r="V177" s="3">
        <v>3</v>
      </c>
      <c r="W177" s="3">
        <v>8</v>
      </c>
      <c r="X177" s="3">
        <v>3</v>
      </c>
      <c r="Y177" s="3">
        <v>5</v>
      </c>
      <c r="Z177" s="3">
        <v>25</v>
      </c>
      <c r="AA177" s="3">
        <v>8</v>
      </c>
      <c r="AB177" s="3">
        <v>6</v>
      </c>
      <c r="AC177" s="3">
        <v>5</v>
      </c>
      <c r="AD177" s="3">
        <v>3</v>
      </c>
      <c r="AE177" s="3">
        <v>7</v>
      </c>
      <c r="AF177" s="3">
        <v>10</v>
      </c>
      <c r="AG177" s="3">
        <v>1</v>
      </c>
      <c r="AH177" s="3">
        <v>4</v>
      </c>
      <c r="AI177" s="3">
        <v>9</v>
      </c>
      <c r="AJ177" s="3">
        <v>2</v>
      </c>
      <c r="AK177" s="3">
        <f>2025-Table10[[#This Row],[rocnik]]</f>
        <v>30</v>
      </c>
      <c r="AL177" s="4">
        <f>SUM(Table10[[#This Row],[p1 re]:[p10]])</f>
        <v>34</v>
      </c>
      <c r="AM177" s="4">
        <f>_xlfn.STDEV.P(Table10[[#This Row],[p1 re]:[p10]])</f>
        <v>1.019803902718557</v>
      </c>
      <c r="AN177" s="4">
        <f>STANDARDIZE(Table10[[#This Row],[HS]],$P$5,$Q$5)</f>
        <v>0.87766132618362525</v>
      </c>
      <c r="AO177" s="72">
        <f>ROUND((10*(Table10[[#This Row],[HS]]-$P$5)/$Q$5)+50,0)</f>
        <v>59</v>
      </c>
      <c r="AP177" s="72">
        <f>Table10[[#This Row],[HS]]-$BA$9</f>
        <v>34</v>
      </c>
      <c r="AQ177" s="72">
        <f>Table10[[#This Row],[HS]]+$BA$9</f>
        <v>34</v>
      </c>
      <c r="AR177" s="119">
        <f>PERCENTRANK(Table10[HS],Table10[[#This Row],[HS]])</f>
        <v>0.77600000000000002</v>
      </c>
      <c r="AT177" s="128">
        <f>SUM(Table10[[#This Row],[p1 re]],Table10[[#This Row],[p3 re]],Table10[[#This Row],[p7 re]],Table10[[#This Row],[p9 re]],)</f>
        <v>11</v>
      </c>
      <c r="AU177" s="128">
        <f t="shared" si="19"/>
        <v>-1.346441483502806E-2</v>
      </c>
      <c r="AV177" s="113">
        <f t="shared" si="20"/>
        <v>49.865355851649717</v>
      </c>
      <c r="AW177" s="128">
        <f>SUM(Table10[[#This Row],[p2]],Table10[[#This Row],[p4]],Table10[[#This Row],[p6]],Table10[[#This Row],[p8]],Table10[[#This Row],[p10]])</f>
        <v>19</v>
      </c>
      <c r="AX177" s="113">
        <f t="shared" si="21"/>
        <v>0.74896503184457541</v>
      </c>
      <c r="AY177" s="113">
        <f t="shared" si="22"/>
        <v>57.489650318445754</v>
      </c>
    </row>
    <row r="178" spans="1:51" x14ac:dyDescent="0.3">
      <c r="A178" s="4">
        <v>44499</v>
      </c>
      <c r="B178" s="4">
        <v>0</v>
      </c>
      <c r="C178" s="4">
        <v>2001</v>
      </c>
      <c r="D178" s="42">
        <v>45965.638368055559</v>
      </c>
      <c r="E178" s="4" t="s">
        <v>28</v>
      </c>
      <c r="F178" s="110"/>
      <c r="G178" s="4">
        <v>1</v>
      </c>
      <c r="H178" s="4">
        <v>5</v>
      </c>
      <c r="I178" s="4">
        <v>4</v>
      </c>
      <c r="J178" s="4">
        <v>5</v>
      </c>
      <c r="K178" s="4">
        <v>1</v>
      </c>
      <c r="L178" s="4">
        <v>5</v>
      </c>
      <c r="M178" s="4">
        <v>3</v>
      </c>
      <c r="N178" s="4">
        <v>1</v>
      </c>
      <c r="O178" s="4">
        <v>2</v>
      </c>
      <c r="P178" s="4">
        <v>1</v>
      </c>
      <c r="Q178" s="4">
        <v>11</v>
      </c>
      <c r="R178" s="4">
        <v>5</v>
      </c>
      <c r="S178" s="4">
        <v>6</v>
      </c>
      <c r="T178" s="4">
        <v>4</v>
      </c>
      <c r="U178" s="4">
        <v>10</v>
      </c>
      <c r="V178" s="4">
        <v>4</v>
      </c>
      <c r="W178" s="4">
        <v>3</v>
      </c>
      <c r="X178" s="4">
        <v>4</v>
      </c>
      <c r="Y178" s="4">
        <v>6</v>
      </c>
      <c r="Z178" s="4">
        <v>14</v>
      </c>
      <c r="AA178" s="4">
        <v>9</v>
      </c>
      <c r="AB178" s="4">
        <v>8</v>
      </c>
      <c r="AC178" s="4">
        <v>2</v>
      </c>
      <c r="AD178" s="4">
        <v>5</v>
      </c>
      <c r="AE178" s="4">
        <v>1</v>
      </c>
      <c r="AF178" s="4">
        <v>4</v>
      </c>
      <c r="AG178" s="4">
        <v>7</v>
      </c>
      <c r="AH178" s="4">
        <v>10</v>
      </c>
      <c r="AI178" s="4">
        <v>3</v>
      </c>
      <c r="AJ178" s="4">
        <v>6</v>
      </c>
      <c r="AK178" s="4">
        <f>2025-Table10[[#This Row],[rocnik]]</f>
        <v>24</v>
      </c>
      <c r="AL178" s="4">
        <f>SUM(Table10[[#This Row],[p1 re]:[p10]])</f>
        <v>28</v>
      </c>
      <c r="AM178" s="4">
        <f>_xlfn.STDEV.P(Table10[[#This Row],[p1 re]:[p10]])</f>
        <v>1.7204650534085253</v>
      </c>
      <c r="AN178" s="4">
        <f>STANDARDIZE(Table10[[#This Row],[HS]],$P$5,$Q$5)</f>
        <v>-5.2776961708146823E-2</v>
      </c>
      <c r="AO178" s="72">
        <f>ROUND((10*(Table10[[#This Row],[HS]]-$P$5)/$Q$5)+50,0)</f>
        <v>49</v>
      </c>
      <c r="AP178" s="72">
        <f>Table10[[#This Row],[HS]]-$BA$9</f>
        <v>28</v>
      </c>
      <c r="AQ178" s="72">
        <f>Table10[[#This Row],[HS]]+$BA$9</f>
        <v>28</v>
      </c>
      <c r="AR178" s="119">
        <f>PERCENTRANK(Table10[HS],Table10[[#This Row],[HS]])</f>
        <v>0.41299999999999998</v>
      </c>
      <c r="AT178" s="128">
        <f>SUM(Table10[[#This Row],[p1 re]],Table10[[#This Row],[p3 re]],Table10[[#This Row],[p7 re]],Table10[[#This Row],[p9 re]],)</f>
        <v>10</v>
      </c>
      <c r="AU178" s="128">
        <f t="shared" si="19"/>
        <v>-0.28050864239641887</v>
      </c>
      <c r="AV178" s="113">
        <f t="shared" si="20"/>
        <v>47.194913576035809</v>
      </c>
      <c r="AW178" s="128">
        <f>SUM(Table10[[#This Row],[p2]],Table10[[#This Row],[p4]],Table10[[#This Row],[p6]],Table10[[#This Row],[p8]],Table10[[#This Row],[p10]])</f>
        <v>17</v>
      </c>
      <c r="AX178" s="113">
        <f t="shared" si="21"/>
        <v>0.32303031839413587</v>
      </c>
      <c r="AY178" s="113">
        <f t="shared" si="22"/>
        <v>53.230303183941359</v>
      </c>
    </row>
    <row r="179" spans="1:51" x14ac:dyDescent="0.3">
      <c r="A179" s="3">
        <v>44502</v>
      </c>
      <c r="B179" s="3">
        <v>0</v>
      </c>
      <c r="C179" s="3">
        <v>2000</v>
      </c>
      <c r="D179" s="41">
        <v>45965.646666666667</v>
      </c>
      <c r="E179" s="3" t="s">
        <v>59</v>
      </c>
      <c r="F179" s="110">
        <f>(2+2.5)/2</f>
        <v>2.25</v>
      </c>
      <c r="G179" s="3">
        <v>2</v>
      </c>
      <c r="H179" s="3">
        <v>4</v>
      </c>
      <c r="I179" s="3">
        <v>2</v>
      </c>
      <c r="J179" s="3">
        <v>4</v>
      </c>
      <c r="K179" s="3">
        <v>1</v>
      </c>
      <c r="L179" s="3">
        <v>1</v>
      </c>
      <c r="M179" s="3">
        <v>2</v>
      </c>
      <c r="N179" s="3">
        <v>5</v>
      </c>
      <c r="O179" s="3">
        <v>1</v>
      </c>
      <c r="P179" s="3">
        <v>2</v>
      </c>
      <c r="Q179" s="3">
        <v>4</v>
      </c>
      <c r="R179" s="3">
        <v>5</v>
      </c>
      <c r="S179" s="3">
        <v>4</v>
      </c>
      <c r="T179" s="3">
        <v>5</v>
      </c>
      <c r="U179" s="3">
        <v>9</v>
      </c>
      <c r="V179" s="3">
        <v>4</v>
      </c>
      <c r="W179" s="3">
        <v>4</v>
      </c>
      <c r="X179" s="3">
        <v>3</v>
      </c>
      <c r="Y179" s="3">
        <v>2</v>
      </c>
      <c r="Z179" s="3">
        <v>13</v>
      </c>
      <c r="AA179" s="3">
        <v>4</v>
      </c>
      <c r="AB179" s="3">
        <v>3</v>
      </c>
      <c r="AC179" s="3">
        <v>7</v>
      </c>
      <c r="AD179" s="3">
        <v>6</v>
      </c>
      <c r="AE179" s="3">
        <v>8</v>
      </c>
      <c r="AF179" s="3">
        <v>5</v>
      </c>
      <c r="AG179" s="3">
        <v>1</v>
      </c>
      <c r="AH179" s="3">
        <v>10</v>
      </c>
      <c r="AI179" s="3">
        <v>2</v>
      </c>
      <c r="AJ179" s="3">
        <v>9</v>
      </c>
      <c r="AK179" s="3">
        <f>2025-Table10[[#This Row],[rocnik]]</f>
        <v>25</v>
      </c>
      <c r="AL179" s="4">
        <f>SUM(Table10[[#This Row],[p1 re]:[p10]])</f>
        <v>24</v>
      </c>
      <c r="AM179" s="4">
        <f>_xlfn.STDEV.P(Table10[[#This Row],[p1 re]:[p10]])</f>
        <v>1.3564659966250536</v>
      </c>
      <c r="AN179" s="4">
        <f>STANDARDIZE(Table10[[#This Row],[HS]],$P$5,$Q$5)</f>
        <v>-0.67306915363599495</v>
      </c>
      <c r="AO179" s="72">
        <f>ROUND((10*(Table10[[#This Row],[HS]]-$P$5)/$Q$5)+50,0)</f>
        <v>43</v>
      </c>
      <c r="AP179" s="72">
        <f>Table10[[#This Row],[HS]]-$BA$9</f>
        <v>24</v>
      </c>
      <c r="AQ179" s="72">
        <f>Table10[[#This Row],[HS]]+$BA$9</f>
        <v>24</v>
      </c>
      <c r="AR179" s="119">
        <f>PERCENTRANK(Table10[HS],Table10[[#This Row],[HS]])</f>
        <v>0.24399999999999999</v>
      </c>
      <c r="AT179" s="128">
        <f>SUM(Table10[[#This Row],[p1 re]],Table10[[#This Row],[p3 re]],Table10[[#This Row],[p7 re]],Table10[[#This Row],[p9 re]],)</f>
        <v>7</v>
      </c>
      <c r="AU179" s="128">
        <f t="shared" si="19"/>
        <v>-1.0816413250805912</v>
      </c>
      <c r="AV179" s="113">
        <f t="shared" si="20"/>
        <v>39.183586749194092</v>
      </c>
      <c r="AW179" s="128">
        <f>SUM(Table10[[#This Row],[p2]],Table10[[#This Row],[p4]],Table10[[#This Row],[p6]],Table10[[#This Row],[p8]],Table10[[#This Row],[p10]])</f>
        <v>16</v>
      </c>
      <c r="AX179" s="113">
        <f t="shared" si="21"/>
        <v>0.11006296166891609</v>
      </c>
      <c r="AY179" s="113">
        <f t="shared" si="22"/>
        <v>51.100629616689162</v>
      </c>
    </row>
    <row r="180" spans="1:51" x14ac:dyDescent="0.3">
      <c r="A180" s="4">
        <v>44587</v>
      </c>
      <c r="B180" s="4">
        <v>0</v>
      </c>
      <c r="C180" s="4">
        <v>1997</v>
      </c>
      <c r="D180" s="42">
        <v>45965.70076388889</v>
      </c>
      <c r="E180" s="4">
        <v>5</v>
      </c>
      <c r="F180" s="110">
        <v>5</v>
      </c>
      <c r="G180" s="4">
        <v>5</v>
      </c>
      <c r="H180" s="4">
        <v>5</v>
      </c>
      <c r="I180" s="4">
        <v>4</v>
      </c>
      <c r="J180" s="4">
        <v>5</v>
      </c>
      <c r="K180" s="4">
        <v>2</v>
      </c>
      <c r="L180" s="4">
        <v>2</v>
      </c>
      <c r="M180" s="4">
        <v>2</v>
      </c>
      <c r="N180" s="4">
        <v>3</v>
      </c>
      <c r="O180" s="4">
        <v>2</v>
      </c>
      <c r="P180" s="4">
        <v>3</v>
      </c>
      <c r="Q180" s="4">
        <v>5</v>
      </c>
      <c r="R180" s="4">
        <v>7</v>
      </c>
      <c r="S180" s="4">
        <v>5</v>
      </c>
      <c r="T180" s="4">
        <v>5</v>
      </c>
      <c r="U180" s="4">
        <v>7</v>
      </c>
      <c r="V180" s="4">
        <v>5</v>
      </c>
      <c r="W180" s="4">
        <v>6</v>
      </c>
      <c r="X180" s="4">
        <v>10</v>
      </c>
      <c r="Y180" s="4">
        <v>4</v>
      </c>
      <c r="Z180" s="4">
        <v>12</v>
      </c>
      <c r="AA180" s="4">
        <v>8</v>
      </c>
      <c r="AB180" s="4">
        <v>5</v>
      </c>
      <c r="AC180" s="4">
        <v>10</v>
      </c>
      <c r="AD180" s="4">
        <v>9</v>
      </c>
      <c r="AE180" s="4">
        <v>6</v>
      </c>
      <c r="AF180" s="4">
        <v>3</v>
      </c>
      <c r="AG180" s="4">
        <v>2</v>
      </c>
      <c r="AH180" s="4">
        <v>7</v>
      </c>
      <c r="AI180" s="4">
        <v>4</v>
      </c>
      <c r="AJ180" s="4">
        <v>1</v>
      </c>
      <c r="AK180" s="4">
        <f>2025-Table10[[#This Row],[rocnik]]</f>
        <v>28</v>
      </c>
      <c r="AL180" s="4">
        <f>SUM(Table10[[#This Row],[p1 re]:[p10]])</f>
        <v>33</v>
      </c>
      <c r="AM180" s="4">
        <f>_xlfn.STDEV.P(Table10[[#This Row],[p1 re]:[p10]])</f>
        <v>1.2688577540449522</v>
      </c>
      <c r="AN180" s="4">
        <f>STANDARDIZE(Table10[[#This Row],[HS]],$P$5,$Q$5)</f>
        <v>0.72258827820166327</v>
      </c>
      <c r="AO180" s="72">
        <f>ROUND((10*(Table10[[#This Row],[HS]]-$P$5)/$Q$5)+50,0)</f>
        <v>57</v>
      </c>
      <c r="AP180" s="72">
        <f>Table10[[#This Row],[HS]]-$BA$9</f>
        <v>33</v>
      </c>
      <c r="AQ180" s="72">
        <f>Table10[[#This Row],[HS]]+$BA$9</f>
        <v>33</v>
      </c>
      <c r="AR180" s="119">
        <f>PERCENTRANK(Table10[HS],Table10[[#This Row],[HS]])</f>
        <v>0.72899999999999998</v>
      </c>
      <c r="AT180" s="128">
        <f>SUM(Table10[[#This Row],[p1 re]],Table10[[#This Row],[p3 re]],Table10[[#This Row],[p7 re]],Table10[[#This Row],[p9 re]],)</f>
        <v>13</v>
      </c>
      <c r="AU180" s="128">
        <f t="shared" si="19"/>
        <v>0.52062404028775355</v>
      </c>
      <c r="AV180" s="113">
        <f t="shared" si="20"/>
        <v>55.206240402877533</v>
      </c>
      <c r="AW180" s="128">
        <f>SUM(Table10[[#This Row],[p2]],Table10[[#This Row],[p4]],Table10[[#This Row],[p6]],Table10[[#This Row],[p8]],Table10[[#This Row],[p10]])</f>
        <v>18</v>
      </c>
      <c r="AX180" s="113">
        <f t="shared" si="21"/>
        <v>0.5359976751193557</v>
      </c>
      <c r="AY180" s="113">
        <f t="shared" si="22"/>
        <v>55.359976751193557</v>
      </c>
    </row>
    <row r="181" spans="1:51" x14ac:dyDescent="0.3">
      <c r="A181" s="3">
        <v>44631</v>
      </c>
      <c r="B181" s="3">
        <v>0</v>
      </c>
      <c r="C181" s="3">
        <v>1971</v>
      </c>
      <c r="D181" s="41">
        <v>45965.778298611112</v>
      </c>
      <c r="E181" s="3" t="s">
        <v>76</v>
      </c>
      <c r="F181" s="110">
        <v>2</v>
      </c>
      <c r="G181" s="3">
        <v>2</v>
      </c>
      <c r="H181" s="3">
        <v>3</v>
      </c>
      <c r="I181" s="3">
        <v>2</v>
      </c>
      <c r="J181" s="3">
        <v>4</v>
      </c>
      <c r="K181" s="3">
        <v>2</v>
      </c>
      <c r="L181" s="3">
        <v>2</v>
      </c>
      <c r="M181" s="3">
        <v>1</v>
      </c>
      <c r="N181" s="3">
        <v>4</v>
      </c>
      <c r="O181" s="3">
        <v>2</v>
      </c>
      <c r="P181" s="3">
        <v>2</v>
      </c>
      <c r="Q181" s="3">
        <v>3</v>
      </c>
      <c r="R181" s="3">
        <v>5</v>
      </c>
      <c r="S181" s="3">
        <v>2</v>
      </c>
      <c r="T181" s="3">
        <v>2</v>
      </c>
      <c r="U181" s="3">
        <v>8</v>
      </c>
      <c r="V181" s="3">
        <v>11</v>
      </c>
      <c r="W181" s="3">
        <v>3</v>
      </c>
      <c r="X181" s="3">
        <v>4</v>
      </c>
      <c r="Y181" s="3">
        <v>3</v>
      </c>
      <c r="Z181" s="3">
        <v>3</v>
      </c>
      <c r="AA181" s="3">
        <v>8</v>
      </c>
      <c r="AB181" s="3">
        <v>3</v>
      </c>
      <c r="AC181" s="3">
        <v>9</v>
      </c>
      <c r="AD181" s="3">
        <v>10</v>
      </c>
      <c r="AE181" s="3">
        <v>1</v>
      </c>
      <c r="AF181" s="3">
        <v>4</v>
      </c>
      <c r="AG181" s="3">
        <v>7</v>
      </c>
      <c r="AH181" s="3">
        <v>2</v>
      </c>
      <c r="AI181" s="3">
        <v>6</v>
      </c>
      <c r="AJ181" s="3">
        <v>5</v>
      </c>
      <c r="AK181" s="3">
        <f>2025-Table10[[#This Row],[rocnik]]</f>
        <v>54</v>
      </c>
      <c r="AL181" s="4">
        <f>SUM(Table10[[#This Row],[p1 re]:[p10]])</f>
        <v>24</v>
      </c>
      <c r="AM181" s="4">
        <f>_xlfn.STDEV.P(Table10[[#This Row],[p1 re]:[p10]])</f>
        <v>0.91651513899116799</v>
      </c>
      <c r="AN181" s="4">
        <f>STANDARDIZE(Table10[[#This Row],[HS]],$P$5,$Q$5)</f>
        <v>-0.67306915363599495</v>
      </c>
      <c r="AO181" s="72">
        <f>ROUND((10*(Table10[[#This Row],[HS]]-$P$5)/$Q$5)+50,0)</f>
        <v>43</v>
      </c>
      <c r="AP181" s="72">
        <f>Table10[[#This Row],[HS]]-$BA$9</f>
        <v>24</v>
      </c>
      <c r="AQ181" s="72">
        <f>Table10[[#This Row],[HS]]+$BA$9</f>
        <v>24</v>
      </c>
      <c r="AR181" s="119">
        <f>PERCENTRANK(Table10[HS],Table10[[#This Row],[HS]])</f>
        <v>0.24399999999999999</v>
      </c>
      <c r="AT181" s="128">
        <f>SUM(Table10[[#This Row],[p1 re]],Table10[[#This Row],[p3 re]],Table10[[#This Row],[p7 re]],Table10[[#This Row],[p9 re]],)</f>
        <v>7</v>
      </c>
      <c r="AU181" s="128">
        <f t="shared" si="19"/>
        <v>-1.0816413250805912</v>
      </c>
      <c r="AV181" s="113">
        <f t="shared" si="20"/>
        <v>39.183586749194092</v>
      </c>
      <c r="AW181" s="128">
        <f>SUM(Table10[[#This Row],[p2]],Table10[[#This Row],[p4]],Table10[[#This Row],[p6]],Table10[[#This Row],[p8]],Table10[[#This Row],[p10]])</f>
        <v>15</v>
      </c>
      <c r="AX181" s="113">
        <f t="shared" si="21"/>
        <v>-0.10290439505630369</v>
      </c>
      <c r="AY181" s="113">
        <f t="shared" si="22"/>
        <v>48.970956049436964</v>
      </c>
    </row>
    <row r="182" spans="1:51" x14ac:dyDescent="0.3">
      <c r="A182" s="4">
        <v>44654</v>
      </c>
      <c r="B182" s="4">
        <v>0</v>
      </c>
      <c r="C182" s="4">
        <v>1992</v>
      </c>
      <c r="D182" s="42">
        <v>45965.867094907408</v>
      </c>
      <c r="E182" s="4" t="s">
        <v>50</v>
      </c>
      <c r="F182" s="110"/>
      <c r="G182" s="4">
        <v>4</v>
      </c>
      <c r="H182" s="4">
        <v>1</v>
      </c>
      <c r="I182" s="4">
        <v>5</v>
      </c>
      <c r="J182" s="4">
        <v>5</v>
      </c>
      <c r="K182" s="4">
        <v>1</v>
      </c>
      <c r="L182" s="4">
        <v>1</v>
      </c>
      <c r="M182" s="4">
        <v>3</v>
      </c>
      <c r="N182" s="4">
        <v>1</v>
      </c>
      <c r="O182" s="4">
        <v>5</v>
      </c>
      <c r="P182" s="4">
        <v>1</v>
      </c>
      <c r="Q182" s="4">
        <v>6</v>
      </c>
      <c r="R182" s="4">
        <v>4</v>
      </c>
      <c r="S182" s="4">
        <v>7</v>
      </c>
      <c r="T182" s="4">
        <v>3</v>
      </c>
      <c r="U182" s="4">
        <v>3</v>
      </c>
      <c r="V182" s="4">
        <v>2</v>
      </c>
      <c r="W182" s="4">
        <v>3</v>
      </c>
      <c r="X182" s="4">
        <v>4</v>
      </c>
      <c r="Y182" s="4">
        <v>4</v>
      </c>
      <c r="Z182" s="4">
        <v>3</v>
      </c>
      <c r="AA182" s="4">
        <v>7</v>
      </c>
      <c r="AB182" s="4">
        <v>6</v>
      </c>
      <c r="AC182" s="4">
        <v>1</v>
      </c>
      <c r="AD182" s="4">
        <v>5</v>
      </c>
      <c r="AE182" s="4">
        <v>3</v>
      </c>
      <c r="AF182" s="4">
        <v>9</v>
      </c>
      <c r="AG182" s="4">
        <v>2</v>
      </c>
      <c r="AH182" s="4">
        <v>8</v>
      </c>
      <c r="AI182" s="4">
        <v>4</v>
      </c>
      <c r="AJ182" s="4">
        <v>10</v>
      </c>
      <c r="AK182" s="4">
        <f>2025-Table10[[#This Row],[rocnik]]</f>
        <v>33</v>
      </c>
      <c r="AL182" s="4">
        <f>SUM(Table10[[#This Row],[p1 re]:[p10]])</f>
        <v>27</v>
      </c>
      <c r="AM182" s="4">
        <f>_xlfn.STDEV.P(Table10[[#This Row],[p1 re]:[p10]])</f>
        <v>1.7916472867168918</v>
      </c>
      <c r="AN182" s="4">
        <f>STANDARDIZE(Table10[[#This Row],[HS]],$P$5,$Q$5)</f>
        <v>-0.20785000969010886</v>
      </c>
      <c r="AO182" s="72">
        <f>ROUND((10*(Table10[[#This Row],[HS]]-$P$5)/$Q$5)+50,0)</f>
        <v>48</v>
      </c>
      <c r="AP182" s="72">
        <f>Table10[[#This Row],[HS]]-$BA$9</f>
        <v>27</v>
      </c>
      <c r="AQ182" s="72">
        <f>Table10[[#This Row],[HS]]+$BA$9</f>
        <v>27</v>
      </c>
      <c r="AR182" s="119">
        <f>PERCENTRANK(Table10[HS],Table10[[#This Row],[HS]])</f>
        <v>0.38800000000000001</v>
      </c>
      <c r="AT182" s="128">
        <f>SUM(Table10[[#This Row],[p1 re]],Table10[[#This Row],[p3 re]],Table10[[#This Row],[p7 re]],Table10[[#This Row],[p9 re]],)</f>
        <v>17</v>
      </c>
      <c r="AU182" s="128">
        <f t="shared" si="19"/>
        <v>1.5888009505333167</v>
      </c>
      <c r="AV182" s="113">
        <f t="shared" si="20"/>
        <v>65.888009505333173</v>
      </c>
      <c r="AW182" s="128">
        <f>SUM(Table10[[#This Row],[p2]],Table10[[#This Row],[p4]],Table10[[#This Row],[p6]],Table10[[#This Row],[p8]],Table10[[#This Row],[p10]])</f>
        <v>9</v>
      </c>
      <c r="AX182" s="113">
        <f t="shared" si="21"/>
        <v>-1.3807085354076225</v>
      </c>
      <c r="AY182" s="113">
        <f t="shared" si="22"/>
        <v>36.192914645923778</v>
      </c>
    </row>
    <row r="183" spans="1:51" x14ac:dyDescent="0.3">
      <c r="A183" s="3">
        <v>44661</v>
      </c>
      <c r="B183" s="3">
        <v>1</v>
      </c>
      <c r="C183" s="3">
        <v>1974</v>
      </c>
      <c r="D183" s="41">
        <v>45966.86619212963</v>
      </c>
      <c r="E183" s="3" t="s">
        <v>57</v>
      </c>
      <c r="F183" s="110">
        <v>1.5</v>
      </c>
      <c r="G183" s="3">
        <v>3</v>
      </c>
      <c r="H183" s="3">
        <v>2</v>
      </c>
      <c r="I183" s="3">
        <v>2</v>
      </c>
      <c r="J183" s="3">
        <v>2</v>
      </c>
      <c r="K183" s="3">
        <v>2</v>
      </c>
      <c r="L183" s="3">
        <v>2</v>
      </c>
      <c r="M183" s="3">
        <v>3</v>
      </c>
      <c r="N183" s="3">
        <v>3</v>
      </c>
      <c r="O183" s="3">
        <v>2</v>
      </c>
      <c r="P183" s="3">
        <v>2</v>
      </c>
      <c r="Q183" s="3">
        <v>5</v>
      </c>
      <c r="R183" s="3">
        <v>5</v>
      </c>
      <c r="S183" s="3">
        <v>4</v>
      </c>
      <c r="T183" s="3">
        <v>4</v>
      </c>
      <c r="U183" s="3">
        <v>10</v>
      </c>
      <c r="V183" s="3">
        <v>5</v>
      </c>
      <c r="W183" s="3">
        <v>9</v>
      </c>
      <c r="X183" s="3">
        <v>6</v>
      </c>
      <c r="Y183" s="3">
        <v>8</v>
      </c>
      <c r="Z183" s="3">
        <v>4</v>
      </c>
      <c r="AA183" s="3">
        <v>7</v>
      </c>
      <c r="AB183" s="3">
        <v>5</v>
      </c>
      <c r="AC183" s="3">
        <v>10</v>
      </c>
      <c r="AD183" s="3">
        <v>8</v>
      </c>
      <c r="AE183" s="3">
        <v>1</v>
      </c>
      <c r="AF183" s="3">
        <v>2</v>
      </c>
      <c r="AG183" s="3">
        <v>6</v>
      </c>
      <c r="AH183" s="3">
        <v>3</v>
      </c>
      <c r="AI183" s="3">
        <v>9</v>
      </c>
      <c r="AJ183" s="3">
        <v>4</v>
      </c>
      <c r="AK183" s="3">
        <f>2025-Table10[[#This Row],[rocnik]]</f>
        <v>51</v>
      </c>
      <c r="AL183" s="4">
        <f>SUM(Table10[[#This Row],[p1 re]:[p10]])</f>
        <v>23</v>
      </c>
      <c r="AM183" s="4">
        <f>_xlfn.STDEV.P(Table10[[#This Row],[p1 re]:[p10]])</f>
        <v>0.45825756949558399</v>
      </c>
      <c r="AN183" s="4">
        <f>STANDARDIZE(Table10[[#This Row],[HS]],$P$5,$Q$5)</f>
        <v>-0.82814220161795693</v>
      </c>
      <c r="AO183" s="72">
        <f>ROUND((10*(Table10[[#This Row],[HS]]-$P$5)/$Q$5)+50,0)</f>
        <v>42</v>
      </c>
      <c r="AP183" s="72">
        <f>Table10[[#This Row],[HS]]-$BA$9</f>
        <v>23</v>
      </c>
      <c r="AQ183" s="72">
        <f>Table10[[#This Row],[HS]]+$BA$9</f>
        <v>23</v>
      </c>
      <c r="AR183" s="119">
        <f>PERCENTRANK(Table10[HS],Table10[[#This Row],[HS]])</f>
        <v>0.19800000000000001</v>
      </c>
      <c r="AT183" s="128">
        <f>SUM(Table10[[#This Row],[p1 re]],Table10[[#This Row],[p3 re]],Table10[[#This Row],[p7 re]],Table10[[#This Row],[p9 re]],)</f>
        <v>10</v>
      </c>
      <c r="AU183" s="128">
        <f t="shared" si="19"/>
        <v>-0.28050864239641887</v>
      </c>
      <c r="AV183" s="113">
        <f t="shared" si="20"/>
        <v>47.194913576035809</v>
      </c>
      <c r="AW183" s="128">
        <f>SUM(Table10[[#This Row],[p2]],Table10[[#This Row],[p4]],Table10[[#This Row],[p6]],Table10[[#This Row],[p8]],Table10[[#This Row],[p10]])</f>
        <v>11</v>
      </c>
      <c r="AX183" s="113">
        <f t="shared" si="21"/>
        <v>-0.95477382195718286</v>
      </c>
      <c r="AY183" s="113">
        <f t="shared" si="22"/>
        <v>40.452261780428174</v>
      </c>
    </row>
    <row r="184" spans="1:51" x14ac:dyDescent="0.3">
      <c r="A184" s="4">
        <v>44713</v>
      </c>
      <c r="B184" s="4">
        <v>0</v>
      </c>
      <c r="C184" s="4">
        <v>2003</v>
      </c>
      <c r="D184" s="42">
        <v>45965.980069444442</v>
      </c>
      <c r="E184" s="4">
        <v>4</v>
      </c>
      <c r="F184" s="110">
        <v>4</v>
      </c>
      <c r="G184" s="4">
        <v>4</v>
      </c>
      <c r="H184" s="4">
        <v>4</v>
      </c>
      <c r="I184" s="4">
        <v>5</v>
      </c>
      <c r="J184" s="4">
        <v>4</v>
      </c>
      <c r="K184" s="4">
        <v>2</v>
      </c>
      <c r="L184" s="4">
        <v>2</v>
      </c>
      <c r="M184" s="4">
        <v>3</v>
      </c>
      <c r="N184" s="4">
        <v>3</v>
      </c>
      <c r="O184" s="4">
        <v>4</v>
      </c>
      <c r="P184" s="4">
        <v>4</v>
      </c>
      <c r="Q184" s="4">
        <v>6</v>
      </c>
      <c r="R184" s="4">
        <v>9</v>
      </c>
      <c r="S184" s="4">
        <v>7</v>
      </c>
      <c r="T184" s="4">
        <v>10</v>
      </c>
      <c r="U184" s="4">
        <v>5</v>
      </c>
      <c r="V184" s="4">
        <v>8</v>
      </c>
      <c r="W184" s="4">
        <v>6</v>
      </c>
      <c r="X184" s="4">
        <v>27</v>
      </c>
      <c r="Y184" s="4">
        <v>6</v>
      </c>
      <c r="Z184" s="4">
        <v>6</v>
      </c>
      <c r="AA184" s="4">
        <v>5</v>
      </c>
      <c r="AB184" s="4">
        <v>9</v>
      </c>
      <c r="AC184" s="4">
        <v>1</v>
      </c>
      <c r="AD184" s="4">
        <v>2</v>
      </c>
      <c r="AE184" s="4">
        <v>6</v>
      </c>
      <c r="AF184" s="4">
        <v>8</v>
      </c>
      <c r="AG184" s="4">
        <v>7</v>
      </c>
      <c r="AH184" s="4">
        <v>3</v>
      </c>
      <c r="AI184" s="4">
        <v>4</v>
      </c>
      <c r="AJ184" s="4">
        <v>10</v>
      </c>
      <c r="AK184" s="4">
        <f>2025-Table10[[#This Row],[rocnik]]</f>
        <v>22</v>
      </c>
      <c r="AL184" s="4">
        <f>SUM(Table10[[#This Row],[p1 re]:[p10]])</f>
        <v>35</v>
      </c>
      <c r="AM184" s="4">
        <f>_xlfn.STDEV.P(Table10[[#This Row],[p1 re]:[p10]])</f>
        <v>0.92195444572928875</v>
      </c>
      <c r="AN184" s="4">
        <f>STANDARDIZE(Table10[[#This Row],[HS]],$P$5,$Q$5)</f>
        <v>1.0327343741655872</v>
      </c>
      <c r="AO184" s="72">
        <f>ROUND((10*(Table10[[#This Row],[HS]]-$P$5)/$Q$5)+50,0)</f>
        <v>60</v>
      </c>
      <c r="AP184" s="72">
        <f>Table10[[#This Row],[HS]]-$BA$9</f>
        <v>35</v>
      </c>
      <c r="AQ184" s="72">
        <f>Table10[[#This Row],[HS]]+$BA$9</f>
        <v>35</v>
      </c>
      <c r="AR184" s="119">
        <f>PERCENTRANK(Table10[HS],Table10[[#This Row],[HS]])</f>
        <v>0.83499999999999996</v>
      </c>
      <c r="AT184" s="128">
        <f>SUM(Table10[[#This Row],[p1 re]],Table10[[#This Row],[p3 re]],Table10[[#This Row],[p7 re]],Table10[[#This Row],[p9 re]],)</f>
        <v>16</v>
      </c>
      <c r="AU184" s="128">
        <f t="shared" si="19"/>
        <v>1.3217567229719258</v>
      </c>
      <c r="AV184" s="113">
        <f t="shared" si="20"/>
        <v>63.217567229719258</v>
      </c>
      <c r="AW184" s="128">
        <f>SUM(Table10[[#This Row],[p2]],Table10[[#This Row],[p4]],Table10[[#This Row],[p6]],Table10[[#This Row],[p8]],Table10[[#This Row],[p10]])</f>
        <v>17</v>
      </c>
      <c r="AX184" s="113">
        <f t="shared" si="21"/>
        <v>0.32303031839413587</v>
      </c>
      <c r="AY184" s="113">
        <f t="shared" si="22"/>
        <v>53.230303183941359</v>
      </c>
    </row>
    <row r="185" spans="1:51" x14ac:dyDescent="0.3">
      <c r="A185" s="3">
        <v>44727</v>
      </c>
      <c r="B185" s="3">
        <v>1</v>
      </c>
      <c r="C185" s="3">
        <v>1986</v>
      </c>
      <c r="D185" s="41">
        <v>45966.29241898148</v>
      </c>
      <c r="E185" s="3">
        <v>3</v>
      </c>
      <c r="F185" s="110">
        <v>3</v>
      </c>
      <c r="G185" s="3">
        <v>4</v>
      </c>
      <c r="H185" s="3">
        <v>2</v>
      </c>
      <c r="I185" s="3">
        <v>2</v>
      </c>
      <c r="J185" s="3">
        <v>5</v>
      </c>
      <c r="K185" s="3">
        <v>1</v>
      </c>
      <c r="L185" s="3">
        <v>4</v>
      </c>
      <c r="M185" s="3">
        <v>1</v>
      </c>
      <c r="N185" s="3">
        <v>5</v>
      </c>
      <c r="O185" s="3">
        <v>1</v>
      </c>
      <c r="P185" s="3">
        <v>5</v>
      </c>
      <c r="Q185" s="3">
        <v>5</v>
      </c>
      <c r="R185" s="3">
        <v>7</v>
      </c>
      <c r="S185" s="3">
        <v>3</v>
      </c>
      <c r="T185" s="3">
        <v>3</v>
      </c>
      <c r="U185" s="3">
        <v>4</v>
      </c>
      <c r="V185" s="3">
        <v>4</v>
      </c>
      <c r="W185" s="3">
        <v>3</v>
      </c>
      <c r="X185" s="3">
        <v>3</v>
      </c>
      <c r="Y185" s="3">
        <v>3</v>
      </c>
      <c r="Z185" s="3">
        <v>3</v>
      </c>
      <c r="AA185" s="3">
        <v>5</v>
      </c>
      <c r="AB185" s="3">
        <v>4</v>
      </c>
      <c r="AC185" s="3">
        <v>2</v>
      </c>
      <c r="AD185" s="3">
        <v>6</v>
      </c>
      <c r="AE185" s="3">
        <v>1</v>
      </c>
      <c r="AF185" s="3">
        <v>9</v>
      </c>
      <c r="AG185" s="3">
        <v>8</v>
      </c>
      <c r="AH185" s="3">
        <v>7</v>
      </c>
      <c r="AI185" s="3">
        <v>10</v>
      </c>
      <c r="AJ185" s="3">
        <v>3</v>
      </c>
      <c r="AK185" s="3">
        <f>2025-Table10[[#This Row],[rocnik]]</f>
        <v>39</v>
      </c>
      <c r="AL185" s="4">
        <f>SUM(Table10[[#This Row],[p1 re]:[p10]])</f>
        <v>30</v>
      </c>
      <c r="AM185" s="4">
        <f>_xlfn.STDEV.P(Table10[[#This Row],[p1 re]:[p10]])</f>
        <v>1.6733200530681511</v>
      </c>
      <c r="AN185" s="4">
        <f>STANDARDIZE(Table10[[#This Row],[HS]],$P$5,$Q$5)</f>
        <v>0.25736913425577723</v>
      </c>
      <c r="AO185" s="72">
        <f>ROUND((10*(Table10[[#This Row],[HS]]-$P$5)/$Q$5)+50,0)</f>
        <v>53</v>
      </c>
      <c r="AP185" s="72">
        <f>Table10[[#This Row],[HS]]-$BA$9</f>
        <v>30</v>
      </c>
      <c r="AQ185" s="72">
        <f>Table10[[#This Row],[HS]]+$BA$9</f>
        <v>30</v>
      </c>
      <c r="AR185" s="119">
        <f>PERCENTRANK(Table10[HS],Table10[[#This Row],[HS]])</f>
        <v>0.55600000000000005</v>
      </c>
      <c r="AT185" s="128">
        <f>SUM(Table10[[#This Row],[p1 re]],Table10[[#This Row],[p3 re]],Table10[[#This Row],[p7 re]],Table10[[#This Row],[p9 re]],)</f>
        <v>8</v>
      </c>
      <c r="AU185" s="128">
        <f t="shared" si="19"/>
        <v>-0.8145970975192004</v>
      </c>
      <c r="AV185" s="113">
        <f t="shared" si="20"/>
        <v>41.854029024808</v>
      </c>
      <c r="AW185" s="128">
        <f>SUM(Table10[[#This Row],[p2]],Table10[[#This Row],[p4]],Table10[[#This Row],[p6]],Table10[[#This Row],[p8]],Table10[[#This Row],[p10]])</f>
        <v>21</v>
      </c>
      <c r="AX185" s="113">
        <f t="shared" si="21"/>
        <v>1.174899745295015</v>
      </c>
      <c r="AY185" s="113">
        <f t="shared" si="22"/>
        <v>61.74899745295015</v>
      </c>
    </row>
    <row r="186" spans="1:51" x14ac:dyDescent="0.3">
      <c r="A186" s="4">
        <v>44757</v>
      </c>
      <c r="B186" s="4">
        <v>0</v>
      </c>
      <c r="C186" s="4">
        <v>2001</v>
      </c>
      <c r="D186" s="42">
        <v>45966.41915509259</v>
      </c>
      <c r="E186" s="4" t="s">
        <v>63</v>
      </c>
      <c r="F186" s="110">
        <v>1.5</v>
      </c>
      <c r="G186" s="4">
        <v>4</v>
      </c>
      <c r="H186" s="4">
        <v>2</v>
      </c>
      <c r="I186" s="4">
        <v>2</v>
      </c>
      <c r="J186" s="4">
        <v>2</v>
      </c>
      <c r="K186" s="4">
        <v>1</v>
      </c>
      <c r="L186" s="4">
        <v>3</v>
      </c>
      <c r="M186" s="4">
        <v>1</v>
      </c>
      <c r="N186" s="4">
        <v>2</v>
      </c>
      <c r="O186" s="4">
        <v>1</v>
      </c>
      <c r="P186" s="4">
        <v>2</v>
      </c>
      <c r="Q186" s="4">
        <v>5</v>
      </c>
      <c r="R186" s="4">
        <v>6</v>
      </c>
      <c r="S186" s="4">
        <v>5</v>
      </c>
      <c r="T186" s="4">
        <v>13</v>
      </c>
      <c r="U186" s="4">
        <v>3</v>
      </c>
      <c r="V186" s="4">
        <v>19</v>
      </c>
      <c r="W186" s="4">
        <v>7</v>
      </c>
      <c r="X186" s="4">
        <v>4</v>
      </c>
      <c r="Y186" s="4">
        <v>3</v>
      </c>
      <c r="Z186" s="4">
        <v>78</v>
      </c>
      <c r="AA186" s="4">
        <v>2</v>
      </c>
      <c r="AB186" s="4">
        <v>9</v>
      </c>
      <c r="AC186" s="4">
        <v>7</v>
      </c>
      <c r="AD186" s="4">
        <v>1</v>
      </c>
      <c r="AE186" s="4">
        <v>8</v>
      </c>
      <c r="AF186" s="4">
        <v>3</v>
      </c>
      <c r="AG186" s="4">
        <v>5</v>
      </c>
      <c r="AH186" s="4">
        <v>10</v>
      </c>
      <c r="AI186" s="4">
        <v>6</v>
      </c>
      <c r="AJ186" s="4">
        <v>4</v>
      </c>
      <c r="AK186" s="4">
        <f>2025-Table10[[#This Row],[rocnik]]</f>
        <v>24</v>
      </c>
      <c r="AL186" s="4">
        <f>SUM(Table10[[#This Row],[p1 re]:[p10]])</f>
        <v>20</v>
      </c>
      <c r="AM186" s="4">
        <f>_xlfn.STDEV.P(Table10[[#This Row],[p1 re]:[p10]])</f>
        <v>0.89442719099991586</v>
      </c>
      <c r="AN186" s="4">
        <f>STANDARDIZE(Table10[[#This Row],[HS]],$P$5,$Q$5)</f>
        <v>-1.2933613455638431</v>
      </c>
      <c r="AO186" s="72">
        <f>ROUND((10*(Table10[[#This Row],[HS]]-$P$5)/$Q$5)+50,0)</f>
        <v>37</v>
      </c>
      <c r="AP186" s="72">
        <f>Table10[[#This Row],[HS]]-$BA$9</f>
        <v>20</v>
      </c>
      <c r="AQ186" s="72">
        <f>Table10[[#This Row],[HS]]+$BA$9</f>
        <v>20</v>
      </c>
      <c r="AR186" s="119">
        <f>PERCENTRANK(Table10[HS],Table10[[#This Row],[HS]])</f>
        <v>0.08</v>
      </c>
      <c r="AT186" s="128">
        <f>SUM(Table10[[#This Row],[p1 re]],Table10[[#This Row],[p3 re]],Table10[[#This Row],[p7 re]],Table10[[#This Row],[p9 re]],)</f>
        <v>8</v>
      </c>
      <c r="AU186" s="128">
        <f t="shared" si="19"/>
        <v>-0.8145970975192004</v>
      </c>
      <c r="AV186" s="113">
        <f t="shared" si="20"/>
        <v>41.854029024808</v>
      </c>
      <c r="AW186" s="128">
        <f>SUM(Table10[[#This Row],[p2]],Table10[[#This Row],[p4]],Table10[[#This Row],[p6]],Table10[[#This Row],[p8]],Table10[[#This Row],[p10]])</f>
        <v>11</v>
      </c>
      <c r="AX186" s="113">
        <f t="shared" si="21"/>
        <v>-0.95477382195718286</v>
      </c>
      <c r="AY186" s="113">
        <f t="shared" si="22"/>
        <v>40.452261780428174</v>
      </c>
    </row>
    <row r="187" spans="1:51" x14ac:dyDescent="0.3">
      <c r="A187" s="3">
        <v>44767</v>
      </c>
      <c r="B187" s="3">
        <v>0</v>
      </c>
      <c r="C187" s="3">
        <v>2005</v>
      </c>
      <c r="D187" s="41">
        <v>45966.43644675926</v>
      </c>
      <c r="E187" s="3">
        <v>6</v>
      </c>
      <c r="F187" s="110">
        <v>6</v>
      </c>
      <c r="G187" s="3">
        <v>2</v>
      </c>
      <c r="H187" s="3">
        <v>4</v>
      </c>
      <c r="I187" s="3">
        <v>4</v>
      </c>
      <c r="J187" s="3">
        <v>4</v>
      </c>
      <c r="K187" s="3">
        <v>2</v>
      </c>
      <c r="L187" s="3">
        <v>4</v>
      </c>
      <c r="M187" s="3">
        <v>2</v>
      </c>
      <c r="N187" s="3">
        <v>4</v>
      </c>
      <c r="O187" s="3">
        <v>2</v>
      </c>
      <c r="P187" s="3">
        <v>4</v>
      </c>
      <c r="Q187" s="3">
        <v>2</v>
      </c>
      <c r="R187" s="3">
        <v>2</v>
      </c>
      <c r="S187" s="3">
        <v>3</v>
      </c>
      <c r="T187" s="3">
        <v>15</v>
      </c>
      <c r="U187" s="3">
        <v>1</v>
      </c>
      <c r="V187" s="3">
        <v>5</v>
      </c>
      <c r="W187" s="3">
        <v>3</v>
      </c>
      <c r="X187" s="3">
        <v>16</v>
      </c>
      <c r="Y187" s="3">
        <v>3</v>
      </c>
      <c r="Z187" s="3">
        <v>23</v>
      </c>
      <c r="AA187" s="3">
        <v>3</v>
      </c>
      <c r="AB187" s="3">
        <v>7</v>
      </c>
      <c r="AC187" s="3">
        <v>9</v>
      </c>
      <c r="AD187" s="3">
        <v>2</v>
      </c>
      <c r="AE187" s="3">
        <v>6</v>
      </c>
      <c r="AF187" s="3">
        <v>5</v>
      </c>
      <c r="AG187" s="3">
        <v>8</v>
      </c>
      <c r="AH187" s="3">
        <v>4</v>
      </c>
      <c r="AI187" s="3">
        <v>10</v>
      </c>
      <c r="AJ187" s="3">
        <v>1</v>
      </c>
      <c r="AK187" s="3">
        <f>2025-Table10[[#This Row],[rocnik]]</f>
        <v>20</v>
      </c>
      <c r="AL187" s="4">
        <f>SUM(Table10[[#This Row],[p1 re]:[p10]])</f>
        <v>32</v>
      </c>
      <c r="AM187" s="4">
        <f>_xlfn.STDEV.P(Table10[[#This Row],[p1 re]:[p10]])</f>
        <v>0.9797958971132712</v>
      </c>
      <c r="AN187" s="4">
        <f>STANDARDIZE(Table10[[#This Row],[HS]],$P$5,$Q$5)</f>
        <v>0.56751523021970129</v>
      </c>
      <c r="AO187" s="72">
        <f>ROUND((10*(Table10[[#This Row],[HS]]-$P$5)/$Q$5)+50,0)</f>
        <v>56</v>
      </c>
      <c r="AP187" s="72">
        <f>Table10[[#This Row],[HS]]-$BA$9</f>
        <v>32</v>
      </c>
      <c r="AQ187" s="72">
        <f>Table10[[#This Row],[HS]]+$BA$9</f>
        <v>32</v>
      </c>
      <c r="AR187" s="119">
        <f>PERCENTRANK(Table10[HS],Table10[[#This Row],[HS]])</f>
        <v>0.67</v>
      </c>
      <c r="AT187" s="128">
        <f>SUM(Table10[[#This Row],[p1 re]],Table10[[#This Row],[p3 re]],Table10[[#This Row],[p7 re]],Table10[[#This Row],[p9 re]],)</f>
        <v>10</v>
      </c>
      <c r="AU187" s="128">
        <f t="shared" si="19"/>
        <v>-0.28050864239641887</v>
      </c>
      <c r="AV187" s="113">
        <f t="shared" si="20"/>
        <v>47.194913576035809</v>
      </c>
      <c r="AW187" s="128">
        <f>SUM(Table10[[#This Row],[p2]],Table10[[#This Row],[p4]],Table10[[#This Row],[p6]],Table10[[#This Row],[p8]],Table10[[#This Row],[p10]])</f>
        <v>20</v>
      </c>
      <c r="AX187" s="113">
        <f t="shared" si="21"/>
        <v>0.96193238856979524</v>
      </c>
      <c r="AY187" s="113">
        <f t="shared" si="22"/>
        <v>59.619323885697952</v>
      </c>
    </row>
    <row r="188" spans="1:51" x14ac:dyDescent="0.3">
      <c r="A188" s="4">
        <v>44790</v>
      </c>
      <c r="B188" s="4">
        <v>0</v>
      </c>
      <c r="C188" s="4">
        <v>1994</v>
      </c>
      <c r="D188" s="42">
        <v>45966.467916666668</v>
      </c>
      <c r="E188" s="4" t="s">
        <v>28</v>
      </c>
      <c r="F188" s="110"/>
      <c r="G188" s="4">
        <v>4</v>
      </c>
      <c r="H188" s="4">
        <v>5</v>
      </c>
      <c r="I188" s="4">
        <v>2</v>
      </c>
      <c r="J188" s="4">
        <v>4</v>
      </c>
      <c r="K188" s="4">
        <v>1</v>
      </c>
      <c r="L188" s="4">
        <v>4</v>
      </c>
      <c r="M188" s="4">
        <v>1</v>
      </c>
      <c r="N188" s="4">
        <v>2</v>
      </c>
      <c r="O188" s="4">
        <v>1</v>
      </c>
      <c r="P188" s="4">
        <v>4</v>
      </c>
      <c r="Q188" s="4">
        <v>7</v>
      </c>
      <c r="R188" s="4">
        <v>8</v>
      </c>
      <c r="S188" s="4">
        <v>5</v>
      </c>
      <c r="T188" s="4">
        <v>6</v>
      </c>
      <c r="U188" s="4">
        <v>6</v>
      </c>
      <c r="V188" s="4">
        <v>6</v>
      </c>
      <c r="W188" s="4">
        <v>6</v>
      </c>
      <c r="X188" s="4">
        <v>6</v>
      </c>
      <c r="Y188" s="4">
        <v>4</v>
      </c>
      <c r="Z188" s="4">
        <v>6</v>
      </c>
      <c r="AA188" s="4">
        <v>4</v>
      </c>
      <c r="AB188" s="4">
        <v>9</v>
      </c>
      <c r="AC188" s="4">
        <v>3</v>
      </c>
      <c r="AD188" s="4">
        <v>10</v>
      </c>
      <c r="AE188" s="4">
        <v>6</v>
      </c>
      <c r="AF188" s="4">
        <v>1</v>
      </c>
      <c r="AG188" s="4">
        <v>2</v>
      </c>
      <c r="AH188" s="4">
        <v>7</v>
      </c>
      <c r="AI188" s="4">
        <v>8</v>
      </c>
      <c r="AJ188" s="4">
        <v>5</v>
      </c>
      <c r="AK188" s="4">
        <f>2025-Table10[[#This Row],[rocnik]]</f>
        <v>31</v>
      </c>
      <c r="AL188" s="4">
        <f>SUM(Table10[[#This Row],[p1 re]:[p10]])</f>
        <v>28</v>
      </c>
      <c r="AM188" s="4">
        <f>_xlfn.STDEV.P(Table10[[#This Row],[p1 re]:[p10]])</f>
        <v>1.4696938456699069</v>
      </c>
      <c r="AN188" s="4">
        <f>STANDARDIZE(Table10[[#This Row],[HS]],$P$5,$Q$5)</f>
        <v>-5.2776961708146823E-2</v>
      </c>
      <c r="AO188" s="72">
        <f>ROUND((10*(Table10[[#This Row],[HS]]-$P$5)/$Q$5)+50,0)</f>
        <v>49</v>
      </c>
      <c r="AP188" s="72">
        <f>Table10[[#This Row],[HS]]-$BA$9</f>
        <v>28</v>
      </c>
      <c r="AQ188" s="72">
        <f>Table10[[#This Row],[HS]]+$BA$9</f>
        <v>28</v>
      </c>
      <c r="AR188" s="119">
        <f>PERCENTRANK(Table10[HS],Table10[[#This Row],[HS]])</f>
        <v>0.41299999999999998</v>
      </c>
      <c r="AT188" s="128">
        <f>SUM(Table10[[#This Row],[p1 re]],Table10[[#This Row],[p3 re]],Table10[[#This Row],[p7 re]],Table10[[#This Row],[p9 re]],)</f>
        <v>8</v>
      </c>
      <c r="AU188" s="128">
        <f t="shared" si="19"/>
        <v>-0.8145970975192004</v>
      </c>
      <c r="AV188" s="113">
        <f t="shared" si="20"/>
        <v>41.854029024808</v>
      </c>
      <c r="AW188" s="128">
        <f>SUM(Table10[[#This Row],[p2]],Table10[[#This Row],[p4]],Table10[[#This Row],[p6]],Table10[[#This Row],[p8]],Table10[[#This Row],[p10]])</f>
        <v>19</v>
      </c>
      <c r="AX188" s="113">
        <f t="shared" si="21"/>
        <v>0.74896503184457541</v>
      </c>
      <c r="AY188" s="113">
        <f t="shared" si="22"/>
        <v>57.489650318445754</v>
      </c>
    </row>
    <row r="189" spans="1:51" x14ac:dyDescent="0.3">
      <c r="A189" s="3">
        <v>44799</v>
      </c>
      <c r="B189" s="3">
        <v>1</v>
      </c>
      <c r="C189" s="3">
        <v>2004</v>
      </c>
      <c r="D189" s="41">
        <v>45966.476342592592</v>
      </c>
      <c r="E189" s="3" t="s">
        <v>66</v>
      </c>
      <c r="F189" s="110">
        <f>(1+5)/2</f>
        <v>3</v>
      </c>
      <c r="G189" s="3">
        <v>1</v>
      </c>
      <c r="H189" s="3">
        <v>4</v>
      </c>
      <c r="I189" s="3">
        <v>2</v>
      </c>
      <c r="J189" s="3">
        <v>4</v>
      </c>
      <c r="K189" s="3">
        <v>2</v>
      </c>
      <c r="L189" s="3">
        <v>2</v>
      </c>
      <c r="M189" s="3">
        <v>1</v>
      </c>
      <c r="N189" s="3">
        <v>3</v>
      </c>
      <c r="O189" s="3">
        <v>3</v>
      </c>
      <c r="P189" s="3">
        <v>4</v>
      </c>
      <c r="Q189" s="3">
        <v>12</v>
      </c>
      <c r="R189" s="3">
        <v>8</v>
      </c>
      <c r="S189" s="3">
        <v>5</v>
      </c>
      <c r="T189" s="3">
        <v>3</v>
      </c>
      <c r="U189" s="3">
        <v>15</v>
      </c>
      <c r="V189" s="3">
        <v>5</v>
      </c>
      <c r="W189" s="3">
        <v>4</v>
      </c>
      <c r="X189" s="3">
        <v>9</v>
      </c>
      <c r="Y189" s="3">
        <v>6</v>
      </c>
      <c r="Z189" s="3">
        <v>9</v>
      </c>
      <c r="AA189" s="3">
        <v>8</v>
      </c>
      <c r="AB189" s="3">
        <v>4</v>
      </c>
      <c r="AC189" s="3">
        <v>6</v>
      </c>
      <c r="AD189" s="3">
        <v>7</v>
      </c>
      <c r="AE189" s="3">
        <v>1</v>
      </c>
      <c r="AF189" s="3">
        <v>10</v>
      </c>
      <c r="AG189" s="3">
        <v>3</v>
      </c>
      <c r="AH189" s="3">
        <v>5</v>
      </c>
      <c r="AI189" s="3">
        <v>9</v>
      </c>
      <c r="AJ189" s="3">
        <v>2</v>
      </c>
      <c r="AK189" s="3">
        <f>2025-Table10[[#This Row],[rocnik]]</f>
        <v>21</v>
      </c>
      <c r="AL189" s="4">
        <f>SUM(Table10[[#This Row],[p1 re]:[p10]])</f>
        <v>26</v>
      </c>
      <c r="AM189" s="4">
        <f>_xlfn.STDEV.P(Table10[[#This Row],[p1 re]:[p10]])</f>
        <v>1.1135528725660044</v>
      </c>
      <c r="AN189" s="4">
        <f>STANDARDIZE(Table10[[#This Row],[HS]],$P$5,$Q$5)</f>
        <v>-0.36292305767207089</v>
      </c>
      <c r="AO189" s="72">
        <f>ROUND((10*(Table10[[#This Row],[HS]]-$P$5)/$Q$5)+50,0)</f>
        <v>46</v>
      </c>
      <c r="AP189" s="72">
        <f>Table10[[#This Row],[HS]]-$BA$9</f>
        <v>26</v>
      </c>
      <c r="AQ189" s="72">
        <f>Table10[[#This Row],[HS]]+$BA$9</f>
        <v>26</v>
      </c>
      <c r="AR189" s="119">
        <f>PERCENTRANK(Table10[HS],Table10[[#This Row],[HS]])</f>
        <v>0.35</v>
      </c>
      <c r="AT189" s="128">
        <f>SUM(Table10[[#This Row],[p1 re]],Table10[[#This Row],[p3 re]],Table10[[#This Row],[p7 re]],Table10[[#This Row],[p9 re]],)</f>
        <v>7</v>
      </c>
      <c r="AU189" s="128">
        <f t="shared" si="19"/>
        <v>-1.0816413250805912</v>
      </c>
      <c r="AV189" s="113">
        <f t="shared" si="20"/>
        <v>39.183586749194092</v>
      </c>
      <c r="AW189" s="128">
        <f>SUM(Table10[[#This Row],[p2]],Table10[[#This Row],[p4]],Table10[[#This Row],[p6]],Table10[[#This Row],[p8]],Table10[[#This Row],[p10]])</f>
        <v>17</v>
      </c>
      <c r="AX189" s="113">
        <f t="shared" si="21"/>
        <v>0.32303031839413587</v>
      </c>
      <c r="AY189" s="113">
        <f t="shared" si="22"/>
        <v>53.230303183941359</v>
      </c>
    </row>
    <row r="190" spans="1:51" x14ac:dyDescent="0.3">
      <c r="A190" s="4">
        <v>44919</v>
      </c>
      <c r="B190" s="4">
        <v>0</v>
      </c>
      <c r="C190" s="4">
        <v>1997</v>
      </c>
      <c r="D190" s="42">
        <v>45968.460879629631</v>
      </c>
      <c r="E190" s="4" t="s">
        <v>28</v>
      </c>
      <c r="F190" s="110"/>
      <c r="G190" s="4">
        <v>4</v>
      </c>
      <c r="H190" s="4">
        <v>4</v>
      </c>
      <c r="I190" s="4">
        <v>2</v>
      </c>
      <c r="J190" s="4">
        <v>4</v>
      </c>
      <c r="K190" s="4">
        <v>4</v>
      </c>
      <c r="L190" s="4">
        <v>4</v>
      </c>
      <c r="M190" s="4">
        <v>1</v>
      </c>
      <c r="N190" s="4">
        <v>4</v>
      </c>
      <c r="O190" s="4">
        <v>4</v>
      </c>
      <c r="P190" s="4">
        <v>4</v>
      </c>
      <c r="Q190" s="4">
        <v>24</v>
      </c>
      <c r="R190" s="4">
        <v>6</v>
      </c>
      <c r="S190" s="4">
        <v>4</v>
      </c>
      <c r="T190" s="4">
        <v>11</v>
      </c>
      <c r="U190" s="4">
        <v>4</v>
      </c>
      <c r="V190" s="4">
        <v>2</v>
      </c>
      <c r="W190" s="4">
        <v>3</v>
      </c>
      <c r="X190" s="4">
        <v>6</v>
      </c>
      <c r="Y190" s="4">
        <v>5</v>
      </c>
      <c r="Z190" s="4">
        <v>6</v>
      </c>
      <c r="AA190" s="4">
        <v>1</v>
      </c>
      <c r="AB190" s="4">
        <v>7</v>
      </c>
      <c r="AC190" s="4">
        <v>2</v>
      </c>
      <c r="AD190" s="4">
        <v>8</v>
      </c>
      <c r="AE190" s="4">
        <v>6</v>
      </c>
      <c r="AF190" s="4">
        <v>10</v>
      </c>
      <c r="AG190" s="4">
        <v>4</v>
      </c>
      <c r="AH190" s="4">
        <v>9</v>
      </c>
      <c r="AI190" s="4">
        <v>5</v>
      </c>
      <c r="AJ190" s="4">
        <v>3</v>
      </c>
      <c r="AK190" s="4">
        <f>2025-Table10[[#This Row],[rocnik]]</f>
        <v>28</v>
      </c>
      <c r="AL190" s="4">
        <f>SUM(Table10[[#This Row],[p1 re]:[p10]])</f>
        <v>35</v>
      </c>
      <c r="AM190" s="4">
        <f>_xlfn.STDEV.P(Table10[[#This Row],[p1 re]:[p10]])</f>
        <v>1.0246950765959599</v>
      </c>
      <c r="AN190" s="4">
        <f>STANDARDIZE(Table10[[#This Row],[HS]],$P$5,$Q$5)</f>
        <v>1.0327343741655872</v>
      </c>
      <c r="AO190" s="72">
        <f>ROUND((10*(Table10[[#This Row],[HS]]-$P$5)/$Q$5)+50,0)</f>
        <v>60</v>
      </c>
      <c r="AP190" s="72">
        <f>Table10[[#This Row],[HS]]-$BA$9</f>
        <v>35</v>
      </c>
      <c r="AQ190" s="72">
        <f>Table10[[#This Row],[HS]]+$BA$9</f>
        <v>35</v>
      </c>
      <c r="AR190" s="119">
        <f>PERCENTRANK(Table10[HS],Table10[[#This Row],[HS]])</f>
        <v>0.83499999999999996</v>
      </c>
      <c r="AT190" s="128">
        <f>SUM(Table10[[#This Row],[p1 re]],Table10[[#This Row],[p3 re]],Table10[[#This Row],[p7 re]],Table10[[#This Row],[p9 re]],)</f>
        <v>11</v>
      </c>
      <c r="AU190" s="128">
        <f t="shared" si="19"/>
        <v>-1.346441483502806E-2</v>
      </c>
      <c r="AV190" s="113">
        <f t="shared" si="20"/>
        <v>49.865355851649717</v>
      </c>
      <c r="AW190" s="128">
        <f>SUM(Table10[[#This Row],[p2]],Table10[[#This Row],[p4]],Table10[[#This Row],[p6]],Table10[[#This Row],[p8]],Table10[[#This Row],[p10]])</f>
        <v>20</v>
      </c>
      <c r="AX190" s="113">
        <f t="shared" si="21"/>
        <v>0.96193238856979524</v>
      </c>
      <c r="AY190" s="113">
        <f t="shared" si="22"/>
        <v>59.619323885697952</v>
      </c>
    </row>
    <row r="191" spans="1:51" x14ac:dyDescent="0.3">
      <c r="A191" s="3">
        <v>44945</v>
      </c>
      <c r="B191" s="3">
        <v>1</v>
      </c>
      <c r="C191" s="3">
        <v>2001</v>
      </c>
      <c r="D191" s="41">
        <v>45966.99</v>
      </c>
      <c r="E191" s="3" t="s">
        <v>33</v>
      </c>
      <c r="F191" s="110">
        <v>1</v>
      </c>
      <c r="G191" s="3">
        <v>4</v>
      </c>
      <c r="H191" s="3">
        <v>2</v>
      </c>
      <c r="I191" s="3">
        <v>4</v>
      </c>
      <c r="J191" s="3">
        <v>4</v>
      </c>
      <c r="K191" s="3">
        <v>1</v>
      </c>
      <c r="L191" s="3">
        <v>3</v>
      </c>
      <c r="M191" s="3">
        <v>1</v>
      </c>
      <c r="N191" s="3">
        <v>5</v>
      </c>
      <c r="O191" s="3">
        <v>4</v>
      </c>
      <c r="P191" s="3">
        <v>5</v>
      </c>
      <c r="Q191" s="3">
        <v>15</v>
      </c>
      <c r="R191" s="3">
        <v>7</v>
      </c>
      <c r="S191" s="3">
        <v>22</v>
      </c>
      <c r="T191" s="3">
        <v>6</v>
      </c>
      <c r="U191" s="3">
        <v>4</v>
      </c>
      <c r="V191" s="3">
        <v>9</v>
      </c>
      <c r="W191" s="3">
        <v>14</v>
      </c>
      <c r="X191" s="3">
        <v>11</v>
      </c>
      <c r="Y191" s="3">
        <v>9</v>
      </c>
      <c r="Z191" s="3">
        <v>16</v>
      </c>
      <c r="AA191" s="3">
        <v>1</v>
      </c>
      <c r="AB191" s="3">
        <v>7</v>
      </c>
      <c r="AC191" s="3">
        <v>3</v>
      </c>
      <c r="AD191" s="3">
        <v>8</v>
      </c>
      <c r="AE191" s="3">
        <v>5</v>
      </c>
      <c r="AF191" s="3">
        <v>9</v>
      </c>
      <c r="AG191" s="3">
        <v>10</v>
      </c>
      <c r="AH191" s="3">
        <v>6</v>
      </c>
      <c r="AI191" s="3">
        <v>2</v>
      </c>
      <c r="AJ191" s="3">
        <v>4</v>
      </c>
      <c r="AK191" s="3">
        <f>2025-Table10[[#This Row],[rocnik]]</f>
        <v>24</v>
      </c>
      <c r="AL191" s="4">
        <f>SUM(Table10[[#This Row],[p1 re]:[p10]])</f>
        <v>33</v>
      </c>
      <c r="AM191" s="4">
        <f>_xlfn.STDEV.P(Table10[[#This Row],[p1 re]:[p10]])</f>
        <v>1.4177446878757824</v>
      </c>
      <c r="AN191" s="4">
        <f>STANDARDIZE(Table10[[#This Row],[HS]],$P$5,$Q$5)</f>
        <v>0.72258827820166327</v>
      </c>
      <c r="AO191" s="72">
        <f>ROUND((10*(Table10[[#This Row],[HS]]-$P$5)/$Q$5)+50,0)</f>
        <v>57</v>
      </c>
      <c r="AP191" s="72">
        <f>Table10[[#This Row],[HS]]-$BA$9</f>
        <v>33</v>
      </c>
      <c r="AQ191" s="72">
        <f>Table10[[#This Row],[HS]]+$BA$9</f>
        <v>33</v>
      </c>
      <c r="AR191" s="119">
        <f>PERCENTRANK(Table10[HS],Table10[[#This Row],[HS]])</f>
        <v>0.72899999999999998</v>
      </c>
      <c r="AT191" s="128">
        <f>SUM(Table10[[#This Row],[p1 re]],Table10[[#This Row],[p3 re]],Table10[[#This Row],[p7 re]],Table10[[#This Row],[p9 re]],)</f>
        <v>13</v>
      </c>
      <c r="AU191" s="128">
        <f t="shared" si="19"/>
        <v>0.52062404028775355</v>
      </c>
      <c r="AV191" s="113">
        <f t="shared" si="20"/>
        <v>55.206240402877533</v>
      </c>
      <c r="AW191" s="128">
        <f>SUM(Table10[[#This Row],[p2]],Table10[[#This Row],[p4]],Table10[[#This Row],[p6]],Table10[[#This Row],[p8]],Table10[[#This Row],[p10]])</f>
        <v>19</v>
      </c>
      <c r="AX191" s="113">
        <f t="shared" si="21"/>
        <v>0.74896503184457541</v>
      </c>
      <c r="AY191" s="113">
        <f t="shared" si="22"/>
        <v>57.489650318445754</v>
      </c>
    </row>
    <row r="192" spans="1:51" x14ac:dyDescent="0.3">
      <c r="A192" s="4">
        <v>44988</v>
      </c>
      <c r="B192" s="4">
        <v>0</v>
      </c>
      <c r="C192" s="4">
        <v>2001</v>
      </c>
      <c r="D192" s="42">
        <v>45967.434560185182</v>
      </c>
      <c r="E192" s="4" t="s">
        <v>43</v>
      </c>
      <c r="F192" s="110">
        <v>2</v>
      </c>
      <c r="G192" s="4">
        <v>2</v>
      </c>
      <c r="H192" s="4">
        <v>5</v>
      </c>
      <c r="I192" s="4">
        <v>2</v>
      </c>
      <c r="J192" s="4">
        <v>5</v>
      </c>
      <c r="K192" s="4">
        <v>1</v>
      </c>
      <c r="L192" s="4">
        <v>4</v>
      </c>
      <c r="M192" s="4">
        <v>1</v>
      </c>
      <c r="N192" s="4">
        <v>4</v>
      </c>
      <c r="O192" s="4">
        <v>4</v>
      </c>
      <c r="P192" s="4">
        <v>2</v>
      </c>
      <c r="Q192" s="4">
        <v>4</v>
      </c>
      <c r="R192" s="4">
        <v>4</v>
      </c>
      <c r="S192" s="4">
        <v>3</v>
      </c>
      <c r="T192" s="4">
        <v>3</v>
      </c>
      <c r="U192" s="4">
        <v>3</v>
      </c>
      <c r="V192" s="4">
        <v>14</v>
      </c>
      <c r="W192" s="4">
        <v>4</v>
      </c>
      <c r="X192" s="4">
        <v>7</v>
      </c>
      <c r="Y192" s="4">
        <v>8</v>
      </c>
      <c r="Z192" s="4">
        <v>4</v>
      </c>
      <c r="AA192" s="4">
        <v>3</v>
      </c>
      <c r="AB192" s="4">
        <v>9</v>
      </c>
      <c r="AC192" s="4">
        <v>4</v>
      </c>
      <c r="AD192" s="4">
        <v>2</v>
      </c>
      <c r="AE192" s="4">
        <v>10</v>
      </c>
      <c r="AF192" s="4">
        <v>1</v>
      </c>
      <c r="AG192" s="4">
        <v>7</v>
      </c>
      <c r="AH192" s="4">
        <v>5</v>
      </c>
      <c r="AI192" s="4">
        <v>6</v>
      </c>
      <c r="AJ192" s="4">
        <v>8</v>
      </c>
      <c r="AK192" s="4">
        <f>2025-Table10[[#This Row],[rocnik]]</f>
        <v>24</v>
      </c>
      <c r="AL192" s="4">
        <f>SUM(Table10[[#This Row],[p1 re]:[p10]])</f>
        <v>30</v>
      </c>
      <c r="AM192" s="4">
        <f>_xlfn.STDEV.P(Table10[[#This Row],[p1 re]:[p10]])</f>
        <v>1.4832396974191326</v>
      </c>
      <c r="AN192" s="4">
        <f>STANDARDIZE(Table10[[#This Row],[HS]],$P$5,$Q$5)</f>
        <v>0.25736913425577723</v>
      </c>
      <c r="AO192" s="72">
        <f>ROUND((10*(Table10[[#This Row],[HS]]-$P$5)/$Q$5)+50,0)</f>
        <v>53</v>
      </c>
      <c r="AP192" s="72">
        <f>Table10[[#This Row],[HS]]-$BA$9</f>
        <v>30</v>
      </c>
      <c r="AQ192" s="72">
        <f>Table10[[#This Row],[HS]]+$BA$9</f>
        <v>30</v>
      </c>
      <c r="AR192" s="119">
        <f>PERCENTRANK(Table10[HS],Table10[[#This Row],[HS]])</f>
        <v>0.55600000000000005</v>
      </c>
      <c r="AT192" s="128">
        <f>SUM(Table10[[#This Row],[p1 re]],Table10[[#This Row],[p3 re]],Table10[[#This Row],[p7 re]],Table10[[#This Row],[p9 re]],)</f>
        <v>9</v>
      </c>
      <c r="AU192" s="128">
        <f t="shared" si="19"/>
        <v>-0.54755286995780961</v>
      </c>
      <c r="AV192" s="113">
        <f t="shared" si="20"/>
        <v>44.524471300421908</v>
      </c>
      <c r="AW192" s="128">
        <f>SUM(Table10[[#This Row],[p2]],Table10[[#This Row],[p4]],Table10[[#This Row],[p6]],Table10[[#This Row],[p8]],Table10[[#This Row],[p10]])</f>
        <v>20</v>
      </c>
      <c r="AX192" s="113">
        <f t="shared" si="21"/>
        <v>0.96193238856979524</v>
      </c>
      <c r="AY192" s="113">
        <f t="shared" si="22"/>
        <v>59.619323885697952</v>
      </c>
    </row>
    <row r="193" spans="1:51" x14ac:dyDescent="0.3">
      <c r="A193" s="3">
        <v>45015</v>
      </c>
      <c r="B193" s="3">
        <v>0</v>
      </c>
      <c r="C193" s="3">
        <v>2000</v>
      </c>
      <c r="D193" s="41">
        <v>45967.530104166668</v>
      </c>
      <c r="E193" s="3" t="s">
        <v>60</v>
      </c>
      <c r="F193" s="110">
        <f>80/60</f>
        <v>1.3333333333333333</v>
      </c>
      <c r="G193" s="3">
        <v>2</v>
      </c>
      <c r="H193" s="3">
        <v>4</v>
      </c>
      <c r="I193" s="3">
        <v>4</v>
      </c>
      <c r="J193" s="3">
        <v>4</v>
      </c>
      <c r="K193" s="3">
        <v>2</v>
      </c>
      <c r="L193" s="3">
        <v>3</v>
      </c>
      <c r="M193" s="3">
        <v>3</v>
      </c>
      <c r="N193" s="3">
        <v>3</v>
      </c>
      <c r="O193" s="3">
        <v>2</v>
      </c>
      <c r="P193" s="3">
        <v>2</v>
      </c>
      <c r="Q193" s="3">
        <v>6</v>
      </c>
      <c r="R193" s="3">
        <v>11</v>
      </c>
      <c r="S193" s="3">
        <v>11</v>
      </c>
      <c r="T193" s="3">
        <v>5</v>
      </c>
      <c r="U193" s="3">
        <v>6</v>
      </c>
      <c r="V193" s="3">
        <v>5</v>
      </c>
      <c r="W193" s="3">
        <v>4</v>
      </c>
      <c r="X193" s="3">
        <v>9</v>
      </c>
      <c r="Y193" s="3">
        <v>13</v>
      </c>
      <c r="Z193" s="3">
        <v>9</v>
      </c>
      <c r="AA193" s="3">
        <v>2</v>
      </c>
      <c r="AB193" s="3">
        <v>8</v>
      </c>
      <c r="AC193" s="3">
        <v>1</v>
      </c>
      <c r="AD193" s="3">
        <v>5</v>
      </c>
      <c r="AE193" s="3">
        <v>7</v>
      </c>
      <c r="AF193" s="3">
        <v>10</v>
      </c>
      <c r="AG193" s="3">
        <v>6</v>
      </c>
      <c r="AH193" s="3">
        <v>4</v>
      </c>
      <c r="AI193" s="3">
        <v>9</v>
      </c>
      <c r="AJ193" s="3">
        <v>3</v>
      </c>
      <c r="AK193" s="3">
        <f>2025-Table10[[#This Row],[rocnik]]</f>
        <v>25</v>
      </c>
      <c r="AL193" s="4">
        <f>SUM(Table10[[#This Row],[p1 re]:[p10]])</f>
        <v>29</v>
      </c>
      <c r="AM193" s="4">
        <f>_xlfn.STDEV.P(Table10[[#This Row],[p1 re]:[p10]])</f>
        <v>0.83066238629180744</v>
      </c>
      <c r="AN193" s="4">
        <f>STANDARDIZE(Table10[[#This Row],[HS]],$P$5,$Q$5)</f>
        <v>0.1022960862738152</v>
      </c>
      <c r="AO193" s="72">
        <f>ROUND((10*(Table10[[#This Row],[HS]]-$P$5)/$Q$5)+50,0)</f>
        <v>51</v>
      </c>
      <c r="AP193" s="72">
        <f>Table10[[#This Row],[HS]]-$BA$9</f>
        <v>29</v>
      </c>
      <c r="AQ193" s="72">
        <f>Table10[[#This Row],[HS]]+$BA$9</f>
        <v>29</v>
      </c>
      <c r="AR193" s="119">
        <f>PERCENTRANK(Table10[HS],Table10[[#This Row],[HS]])</f>
        <v>0.47199999999999998</v>
      </c>
      <c r="AT193" s="128">
        <f>SUM(Table10[[#This Row],[p1 re]],Table10[[#This Row],[p3 re]],Table10[[#This Row],[p7 re]],Table10[[#This Row],[p9 re]],)</f>
        <v>11</v>
      </c>
      <c r="AU193" s="128">
        <f t="shared" si="19"/>
        <v>-1.346441483502806E-2</v>
      </c>
      <c r="AV193" s="113">
        <f t="shared" si="20"/>
        <v>49.865355851649717</v>
      </c>
      <c r="AW193" s="128">
        <f>SUM(Table10[[#This Row],[p2]],Table10[[#This Row],[p4]],Table10[[#This Row],[p6]],Table10[[#This Row],[p8]],Table10[[#This Row],[p10]])</f>
        <v>16</v>
      </c>
      <c r="AX193" s="113">
        <f t="shared" si="21"/>
        <v>0.11006296166891609</v>
      </c>
      <c r="AY193" s="113">
        <f t="shared" si="22"/>
        <v>51.100629616689162</v>
      </c>
    </row>
    <row r="194" spans="1:51" x14ac:dyDescent="0.3">
      <c r="A194" s="4">
        <v>45021</v>
      </c>
      <c r="B194" s="4">
        <v>0</v>
      </c>
      <c r="C194" s="4">
        <v>1987</v>
      </c>
      <c r="D194" s="42">
        <v>45976.500335648147</v>
      </c>
      <c r="E194" s="4">
        <v>2</v>
      </c>
      <c r="F194" s="110">
        <v>2</v>
      </c>
      <c r="G194" s="4">
        <v>4</v>
      </c>
      <c r="H194" s="4">
        <v>4</v>
      </c>
      <c r="I194" s="4">
        <v>4</v>
      </c>
      <c r="J194" s="4">
        <v>3</v>
      </c>
      <c r="K194" s="4">
        <v>2</v>
      </c>
      <c r="L194" s="4">
        <v>4</v>
      </c>
      <c r="M194" s="4">
        <v>1</v>
      </c>
      <c r="N194" s="4">
        <v>3</v>
      </c>
      <c r="O194" s="4">
        <v>4</v>
      </c>
      <c r="P194" s="4">
        <v>1</v>
      </c>
      <c r="Q194" s="4">
        <v>5</v>
      </c>
      <c r="R194" s="4">
        <v>5</v>
      </c>
      <c r="S194" s="4">
        <v>7</v>
      </c>
      <c r="T194" s="4">
        <v>5</v>
      </c>
      <c r="U194" s="4">
        <v>3</v>
      </c>
      <c r="V194" s="4">
        <v>5</v>
      </c>
      <c r="W194" s="4">
        <v>6</v>
      </c>
      <c r="X194" s="4">
        <v>5</v>
      </c>
      <c r="Y194" s="4">
        <v>5</v>
      </c>
      <c r="Z194" s="4">
        <v>5</v>
      </c>
      <c r="AA194" s="4">
        <v>1</v>
      </c>
      <c r="AB194" s="4">
        <v>2</v>
      </c>
      <c r="AC194" s="4">
        <v>7</v>
      </c>
      <c r="AD194" s="4">
        <v>6</v>
      </c>
      <c r="AE194" s="4">
        <v>4</v>
      </c>
      <c r="AF194" s="4">
        <v>9</v>
      </c>
      <c r="AG194" s="4">
        <v>10</v>
      </c>
      <c r="AH194" s="4">
        <v>3</v>
      </c>
      <c r="AI194" s="4">
        <v>5</v>
      </c>
      <c r="AJ194" s="4">
        <v>8</v>
      </c>
      <c r="AK194" s="4">
        <f>2025-Table10[[#This Row],[rocnik]]</f>
        <v>38</v>
      </c>
      <c r="AL194" s="4">
        <f>SUM(Table10[[#This Row],[p1 re]:[p10]])</f>
        <v>30</v>
      </c>
      <c r="AM194" s="4">
        <f>_xlfn.STDEV.P(Table10[[#This Row],[p1 re]:[p10]])</f>
        <v>1.1832159566199232</v>
      </c>
      <c r="AN194" s="4">
        <f>STANDARDIZE(Table10[[#This Row],[HS]],$P$5,$Q$5)</f>
        <v>0.25736913425577723</v>
      </c>
      <c r="AO194" s="72">
        <f>ROUND((10*(Table10[[#This Row],[HS]]-$P$5)/$Q$5)+50,0)</f>
        <v>53</v>
      </c>
      <c r="AP194" s="72">
        <f>Table10[[#This Row],[HS]]-$BA$9</f>
        <v>30</v>
      </c>
      <c r="AQ194" s="72">
        <f>Table10[[#This Row],[HS]]+$BA$9</f>
        <v>30</v>
      </c>
      <c r="AR194" s="119">
        <f>PERCENTRANK(Table10[HS],Table10[[#This Row],[HS]])</f>
        <v>0.55600000000000005</v>
      </c>
      <c r="AT194" s="128">
        <f>SUM(Table10[[#This Row],[p1 re]],Table10[[#This Row],[p3 re]],Table10[[#This Row],[p7 re]],Table10[[#This Row],[p9 re]],)</f>
        <v>13</v>
      </c>
      <c r="AU194" s="128">
        <f t="shared" si="19"/>
        <v>0.52062404028775355</v>
      </c>
      <c r="AV194" s="113">
        <f t="shared" si="20"/>
        <v>55.206240402877533</v>
      </c>
      <c r="AW194" s="128">
        <f>SUM(Table10[[#This Row],[p2]],Table10[[#This Row],[p4]],Table10[[#This Row],[p6]],Table10[[#This Row],[p8]],Table10[[#This Row],[p10]])</f>
        <v>15</v>
      </c>
      <c r="AX194" s="113">
        <f t="shared" si="21"/>
        <v>-0.10290439505630369</v>
      </c>
      <c r="AY194" s="113">
        <f t="shared" si="22"/>
        <v>48.970956049436964</v>
      </c>
    </row>
    <row r="195" spans="1:51" x14ac:dyDescent="0.3">
      <c r="A195" s="3">
        <v>45038</v>
      </c>
      <c r="B195" s="3">
        <v>1</v>
      </c>
      <c r="C195" s="3">
        <v>1967</v>
      </c>
      <c r="D195" s="41">
        <v>45975.419479166667</v>
      </c>
      <c r="E195" s="3" t="s">
        <v>37</v>
      </c>
      <c r="F195" s="110">
        <v>1.5</v>
      </c>
      <c r="G195" s="3">
        <v>2</v>
      </c>
      <c r="H195" s="3">
        <v>2</v>
      </c>
      <c r="I195" s="3">
        <v>2</v>
      </c>
      <c r="J195" s="3">
        <v>3</v>
      </c>
      <c r="K195" s="3">
        <v>4</v>
      </c>
      <c r="L195" s="3">
        <v>1</v>
      </c>
      <c r="M195" s="3">
        <v>2</v>
      </c>
      <c r="N195" s="3">
        <v>2</v>
      </c>
      <c r="O195" s="3">
        <v>2</v>
      </c>
      <c r="P195" s="3">
        <v>2</v>
      </c>
      <c r="Q195" s="3">
        <v>6</v>
      </c>
      <c r="R195" s="3">
        <v>9</v>
      </c>
      <c r="S195" s="3">
        <v>10</v>
      </c>
      <c r="T195" s="3">
        <v>7</v>
      </c>
      <c r="U195" s="3">
        <v>12</v>
      </c>
      <c r="V195" s="3">
        <v>7</v>
      </c>
      <c r="W195" s="3">
        <v>6</v>
      </c>
      <c r="X195" s="3">
        <v>5</v>
      </c>
      <c r="Y195" s="3">
        <v>6</v>
      </c>
      <c r="Z195" s="3">
        <v>9</v>
      </c>
      <c r="AA195" s="3">
        <v>4</v>
      </c>
      <c r="AB195" s="3">
        <v>3</v>
      </c>
      <c r="AC195" s="3">
        <v>9</v>
      </c>
      <c r="AD195" s="3">
        <v>10</v>
      </c>
      <c r="AE195" s="3">
        <v>1</v>
      </c>
      <c r="AF195" s="3">
        <v>8</v>
      </c>
      <c r="AG195" s="3">
        <v>5</v>
      </c>
      <c r="AH195" s="3">
        <v>2</v>
      </c>
      <c r="AI195" s="3">
        <v>7</v>
      </c>
      <c r="AJ195" s="3">
        <v>6</v>
      </c>
      <c r="AK195" s="3">
        <f>2025-Table10[[#This Row],[rocnik]]</f>
        <v>58</v>
      </c>
      <c r="AL195" s="4">
        <f>SUM(Table10[[#This Row],[p1 re]:[p10]])</f>
        <v>22</v>
      </c>
      <c r="AM195" s="4">
        <f>_xlfn.STDEV.P(Table10[[#This Row],[p1 re]:[p10]])</f>
        <v>0.74833147735478833</v>
      </c>
      <c r="AN195" s="4">
        <f>STANDARDIZE(Table10[[#This Row],[HS]],$P$5,$Q$5)</f>
        <v>-0.98321524959991891</v>
      </c>
      <c r="AO195" s="72">
        <f>ROUND((10*(Table10[[#This Row],[HS]]-$P$5)/$Q$5)+50,0)</f>
        <v>40</v>
      </c>
      <c r="AP195" s="72">
        <f>Table10[[#This Row],[HS]]-$BA$9</f>
        <v>22</v>
      </c>
      <c r="AQ195" s="72">
        <f>Table10[[#This Row],[HS]]+$BA$9</f>
        <v>22</v>
      </c>
      <c r="AR195" s="119">
        <f>PERCENTRANK(Table10[HS],Table10[[#This Row],[HS]])</f>
        <v>0.16800000000000001</v>
      </c>
      <c r="AT195" s="128">
        <f>SUM(Table10[[#This Row],[p1 re]],Table10[[#This Row],[p3 re]],Table10[[#This Row],[p7 re]],Table10[[#This Row],[p9 re]],)</f>
        <v>8</v>
      </c>
      <c r="AU195" s="128">
        <f t="shared" si="19"/>
        <v>-0.8145970975192004</v>
      </c>
      <c r="AV195" s="113">
        <f t="shared" si="20"/>
        <v>41.854029024808</v>
      </c>
      <c r="AW195" s="128">
        <f>SUM(Table10[[#This Row],[p2]],Table10[[#This Row],[p4]],Table10[[#This Row],[p6]],Table10[[#This Row],[p8]],Table10[[#This Row],[p10]])</f>
        <v>10</v>
      </c>
      <c r="AX195" s="113">
        <f t="shared" si="21"/>
        <v>-1.1677411786824026</v>
      </c>
      <c r="AY195" s="113">
        <f t="shared" si="22"/>
        <v>38.322588213175976</v>
      </c>
    </row>
    <row r="196" spans="1:51" x14ac:dyDescent="0.3">
      <c r="A196" s="4">
        <v>45039</v>
      </c>
      <c r="B196" s="4">
        <v>0</v>
      </c>
      <c r="C196" s="4">
        <v>1994</v>
      </c>
      <c r="D196" s="42">
        <v>45967.581203703703</v>
      </c>
      <c r="E196" s="4">
        <v>5</v>
      </c>
      <c r="F196" s="110">
        <v>5</v>
      </c>
      <c r="G196" s="4">
        <v>3</v>
      </c>
      <c r="H196" s="4">
        <v>3</v>
      </c>
      <c r="I196" s="4">
        <v>2</v>
      </c>
      <c r="J196" s="4">
        <v>4</v>
      </c>
      <c r="K196" s="4">
        <v>1</v>
      </c>
      <c r="L196" s="4">
        <v>4</v>
      </c>
      <c r="M196" s="4">
        <v>2</v>
      </c>
      <c r="N196" s="4">
        <v>3</v>
      </c>
      <c r="O196" s="4">
        <v>2</v>
      </c>
      <c r="P196" s="4">
        <v>4</v>
      </c>
      <c r="Q196" s="4">
        <v>5</v>
      </c>
      <c r="R196" s="4">
        <v>3</v>
      </c>
      <c r="S196" s="4">
        <v>4</v>
      </c>
      <c r="T196" s="4">
        <v>3</v>
      </c>
      <c r="U196" s="4">
        <v>3</v>
      </c>
      <c r="V196" s="4">
        <v>3</v>
      </c>
      <c r="W196" s="4">
        <v>4</v>
      </c>
      <c r="X196" s="4">
        <v>3</v>
      </c>
      <c r="Y196" s="4">
        <v>4</v>
      </c>
      <c r="Z196" s="4">
        <v>5</v>
      </c>
      <c r="AA196" s="4">
        <v>7</v>
      </c>
      <c r="AB196" s="4">
        <v>8</v>
      </c>
      <c r="AC196" s="4">
        <v>6</v>
      </c>
      <c r="AD196" s="4">
        <v>9</v>
      </c>
      <c r="AE196" s="4">
        <v>4</v>
      </c>
      <c r="AF196" s="4">
        <v>10</v>
      </c>
      <c r="AG196" s="4">
        <v>3</v>
      </c>
      <c r="AH196" s="4">
        <v>5</v>
      </c>
      <c r="AI196" s="4">
        <v>1</v>
      </c>
      <c r="AJ196" s="4">
        <v>2</v>
      </c>
      <c r="AK196" s="4">
        <f>2025-Table10[[#This Row],[rocnik]]</f>
        <v>31</v>
      </c>
      <c r="AL196" s="4">
        <f>SUM(Table10[[#This Row],[p1 re]:[p10]])</f>
        <v>28</v>
      </c>
      <c r="AM196" s="4">
        <f>_xlfn.STDEV.P(Table10[[#This Row],[p1 re]:[p10]])</f>
        <v>0.9797958971132712</v>
      </c>
      <c r="AN196" s="4">
        <f>STANDARDIZE(Table10[[#This Row],[HS]],$P$5,$Q$5)</f>
        <v>-5.2776961708146823E-2</v>
      </c>
      <c r="AO196" s="72">
        <f>ROUND((10*(Table10[[#This Row],[HS]]-$P$5)/$Q$5)+50,0)</f>
        <v>49</v>
      </c>
      <c r="AP196" s="72">
        <f>Table10[[#This Row],[HS]]-$BA$9</f>
        <v>28</v>
      </c>
      <c r="AQ196" s="72">
        <f>Table10[[#This Row],[HS]]+$BA$9</f>
        <v>28</v>
      </c>
      <c r="AR196" s="119">
        <f>PERCENTRANK(Table10[HS],Table10[[#This Row],[HS]])</f>
        <v>0.41299999999999998</v>
      </c>
      <c r="AT196" s="128">
        <f>SUM(Table10[[#This Row],[p1 re]],Table10[[#This Row],[p3 re]],Table10[[#This Row],[p7 re]],Table10[[#This Row],[p9 re]],)</f>
        <v>9</v>
      </c>
      <c r="AU196" s="128">
        <f t="shared" si="19"/>
        <v>-0.54755286995780961</v>
      </c>
      <c r="AV196" s="113">
        <f t="shared" si="20"/>
        <v>44.524471300421908</v>
      </c>
      <c r="AW196" s="128">
        <f>SUM(Table10[[#This Row],[p2]],Table10[[#This Row],[p4]],Table10[[#This Row],[p6]],Table10[[#This Row],[p8]],Table10[[#This Row],[p10]])</f>
        <v>18</v>
      </c>
      <c r="AX196" s="113">
        <f t="shared" si="21"/>
        <v>0.5359976751193557</v>
      </c>
      <c r="AY196" s="113">
        <f t="shared" si="22"/>
        <v>55.359976751193557</v>
      </c>
    </row>
    <row r="197" spans="1:51" x14ac:dyDescent="0.3">
      <c r="A197" s="3">
        <v>45069</v>
      </c>
      <c r="B197" s="3">
        <v>1</v>
      </c>
      <c r="C197" s="3">
        <v>1986</v>
      </c>
      <c r="D197" s="41">
        <v>45970.772743055553</v>
      </c>
      <c r="E197" s="3">
        <v>3</v>
      </c>
      <c r="F197" s="110">
        <v>3</v>
      </c>
      <c r="G197" s="3">
        <v>3</v>
      </c>
      <c r="H197" s="3">
        <v>4</v>
      </c>
      <c r="I197" s="3">
        <v>2</v>
      </c>
      <c r="J197" s="3">
        <v>4</v>
      </c>
      <c r="K197" s="3">
        <v>1</v>
      </c>
      <c r="L197" s="3">
        <v>1</v>
      </c>
      <c r="M197" s="3">
        <v>3</v>
      </c>
      <c r="N197" s="3">
        <v>2</v>
      </c>
      <c r="O197" s="3">
        <v>2</v>
      </c>
      <c r="P197" s="3">
        <v>1</v>
      </c>
      <c r="Q197" s="3">
        <v>7</v>
      </c>
      <c r="R197" s="3">
        <v>12</v>
      </c>
      <c r="S197" s="3">
        <v>4</v>
      </c>
      <c r="T197" s="3">
        <v>4</v>
      </c>
      <c r="U197" s="3">
        <v>4</v>
      </c>
      <c r="V197" s="3">
        <v>3</v>
      </c>
      <c r="W197" s="3">
        <v>6</v>
      </c>
      <c r="X197" s="3">
        <v>5</v>
      </c>
      <c r="Y197" s="3">
        <v>3</v>
      </c>
      <c r="Z197" s="3">
        <v>5</v>
      </c>
      <c r="AA197" s="3">
        <v>7</v>
      </c>
      <c r="AB197" s="3">
        <v>1</v>
      </c>
      <c r="AC197" s="3">
        <v>6</v>
      </c>
      <c r="AD197" s="3">
        <v>4</v>
      </c>
      <c r="AE197" s="3">
        <v>2</v>
      </c>
      <c r="AF197" s="3">
        <v>5</v>
      </c>
      <c r="AG197" s="3">
        <v>10</v>
      </c>
      <c r="AH197" s="3">
        <v>8</v>
      </c>
      <c r="AI197" s="3">
        <v>3</v>
      </c>
      <c r="AJ197" s="3">
        <v>9</v>
      </c>
      <c r="AK197" s="3">
        <f>2025-Table10[[#This Row],[rocnik]]</f>
        <v>39</v>
      </c>
      <c r="AL197" s="4">
        <f>SUM(Table10[[#This Row],[p1 re]:[p10]])</f>
        <v>23</v>
      </c>
      <c r="AM197" s="4">
        <f>_xlfn.STDEV.P(Table10[[#This Row],[p1 re]:[p10]])</f>
        <v>1.1000000000000001</v>
      </c>
      <c r="AN197" s="4">
        <f>STANDARDIZE(Table10[[#This Row],[HS]],$P$5,$Q$5)</f>
        <v>-0.82814220161795693</v>
      </c>
      <c r="AO197" s="72">
        <f>ROUND((10*(Table10[[#This Row],[HS]]-$P$5)/$Q$5)+50,0)</f>
        <v>42</v>
      </c>
      <c r="AP197" s="72">
        <f>Table10[[#This Row],[HS]]-$BA$9</f>
        <v>23</v>
      </c>
      <c r="AQ197" s="72">
        <f>Table10[[#This Row],[HS]]+$BA$9</f>
        <v>23</v>
      </c>
      <c r="AR197" s="119">
        <f>PERCENTRANK(Table10[HS],Table10[[#This Row],[HS]])</f>
        <v>0.19800000000000001</v>
      </c>
      <c r="AT197" s="128">
        <f>SUM(Table10[[#This Row],[p1 re]],Table10[[#This Row],[p3 re]],Table10[[#This Row],[p7 re]],Table10[[#This Row],[p9 re]],)</f>
        <v>10</v>
      </c>
      <c r="AU197" s="128">
        <f t="shared" si="19"/>
        <v>-0.28050864239641887</v>
      </c>
      <c r="AV197" s="113">
        <f t="shared" si="20"/>
        <v>47.194913576035809</v>
      </c>
      <c r="AW197" s="128">
        <f>SUM(Table10[[#This Row],[p2]],Table10[[#This Row],[p4]],Table10[[#This Row],[p6]],Table10[[#This Row],[p8]],Table10[[#This Row],[p10]])</f>
        <v>12</v>
      </c>
      <c r="AX197" s="113">
        <f t="shared" si="21"/>
        <v>-0.74180646523196303</v>
      </c>
      <c r="AY197" s="113">
        <f t="shared" si="22"/>
        <v>42.581935347680371</v>
      </c>
    </row>
    <row r="198" spans="1:51" x14ac:dyDescent="0.3">
      <c r="A198" s="4">
        <v>45253</v>
      </c>
      <c r="B198" s="4">
        <v>0</v>
      </c>
      <c r="C198" s="4">
        <v>1983</v>
      </c>
      <c r="D198" s="42">
        <v>45967.874143518522</v>
      </c>
      <c r="E198" s="4">
        <v>5</v>
      </c>
      <c r="F198" s="110">
        <v>5</v>
      </c>
      <c r="G198" s="4">
        <v>3</v>
      </c>
      <c r="H198" s="4">
        <v>4</v>
      </c>
      <c r="I198" s="4">
        <v>2</v>
      </c>
      <c r="J198" s="4">
        <v>4</v>
      </c>
      <c r="K198" s="4">
        <v>2</v>
      </c>
      <c r="L198" s="4">
        <v>2</v>
      </c>
      <c r="M198" s="4">
        <v>2</v>
      </c>
      <c r="N198" s="4">
        <v>4</v>
      </c>
      <c r="O198" s="4">
        <v>4</v>
      </c>
      <c r="P198" s="4">
        <v>2</v>
      </c>
      <c r="Q198" s="4">
        <v>4</v>
      </c>
      <c r="R198" s="4">
        <v>6</v>
      </c>
      <c r="S198" s="4">
        <v>9</v>
      </c>
      <c r="T198" s="4">
        <v>3</v>
      </c>
      <c r="U198" s="4">
        <v>3</v>
      </c>
      <c r="V198" s="4">
        <v>4</v>
      </c>
      <c r="W198" s="4">
        <v>3</v>
      </c>
      <c r="X198" s="4">
        <v>4</v>
      </c>
      <c r="Y198" s="4">
        <v>4</v>
      </c>
      <c r="Z198" s="4">
        <v>7</v>
      </c>
      <c r="AA198" s="4">
        <v>2</v>
      </c>
      <c r="AB198" s="4">
        <v>9</v>
      </c>
      <c r="AC198" s="4">
        <v>6</v>
      </c>
      <c r="AD198" s="4">
        <v>10</v>
      </c>
      <c r="AE198" s="4">
        <v>4</v>
      </c>
      <c r="AF198" s="4">
        <v>5</v>
      </c>
      <c r="AG198" s="4">
        <v>8</v>
      </c>
      <c r="AH198" s="4">
        <v>7</v>
      </c>
      <c r="AI198" s="4">
        <v>3</v>
      </c>
      <c r="AJ198" s="4">
        <v>1</v>
      </c>
      <c r="AK198" s="4">
        <f>2025-Table10[[#This Row],[rocnik]]</f>
        <v>42</v>
      </c>
      <c r="AL198" s="4">
        <f>SUM(Table10[[#This Row],[p1 re]:[p10]])</f>
        <v>29</v>
      </c>
      <c r="AM198" s="4">
        <f>_xlfn.STDEV.P(Table10[[#This Row],[p1 re]:[p10]])</f>
        <v>0.94339811320566036</v>
      </c>
      <c r="AN198" s="4">
        <f>STANDARDIZE(Table10[[#This Row],[HS]],$P$5,$Q$5)</f>
        <v>0.1022960862738152</v>
      </c>
      <c r="AO198" s="72">
        <f>ROUND((10*(Table10[[#This Row],[HS]]-$P$5)/$Q$5)+50,0)</f>
        <v>51</v>
      </c>
      <c r="AP198" s="72">
        <f>Table10[[#This Row],[HS]]-$BA$9</f>
        <v>29</v>
      </c>
      <c r="AQ198" s="72">
        <f>Table10[[#This Row],[HS]]+$BA$9</f>
        <v>29</v>
      </c>
      <c r="AR198" s="119">
        <f>PERCENTRANK(Table10[HS],Table10[[#This Row],[HS]])</f>
        <v>0.47199999999999998</v>
      </c>
      <c r="AT198" s="128">
        <f>SUM(Table10[[#This Row],[p1 re]],Table10[[#This Row],[p3 re]],Table10[[#This Row],[p7 re]],Table10[[#This Row],[p9 re]],)</f>
        <v>11</v>
      </c>
      <c r="AU198" s="128">
        <f t="shared" si="19"/>
        <v>-1.346441483502806E-2</v>
      </c>
      <c r="AV198" s="113">
        <f t="shared" si="20"/>
        <v>49.865355851649717</v>
      </c>
      <c r="AW198" s="128">
        <f>SUM(Table10[[#This Row],[p2]],Table10[[#This Row],[p4]],Table10[[#This Row],[p6]],Table10[[#This Row],[p8]],Table10[[#This Row],[p10]])</f>
        <v>16</v>
      </c>
      <c r="AX198" s="113">
        <f t="shared" si="21"/>
        <v>0.11006296166891609</v>
      </c>
      <c r="AY198" s="113">
        <f t="shared" si="22"/>
        <v>51.100629616689162</v>
      </c>
    </row>
    <row r="199" spans="1:51" x14ac:dyDescent="0.3">
      <c r="A199" s="3">
        <v>45272</v>
      </c>
      <c r="B199" s="3">
        <v>0</v>
      </c>
      <c r="C199" s="3">
        <v>1997</v>
      </c>
      <c r="D199" s="41">
        <v>45967.977870370371</v>
      </c>
      <c r="E199" s="3">
        <v>1</v>
      </c>
      <c r="F199" s="110">
        <v>1</v>
      </c>
      <c r="G199" s="3">
        <v>5</v>
      </c>
      <c r="H199" s="3">
        <v>1</v>
      </c>
      <c r="I199" s="3">
        <v>5</v>
      </c>
      <c r="J199" s="3">
        <v>1</v>
      </c>
      <c r="K199" s="3">
        <v>1</v>
      </c>
      <c r="L199" s="3">
        <v>1</v>
      </c>
      <c r="M199" s="3">
        <v>1</v>
      </c>
      <c r="N199" s="3">
        <v>4</v>
      </c>
      <c r="O199" s="3">
        <v>5</v>
      </c>
      <c r="P199" s="3">
        <v>4</v>
      </c>
      <c r="Q199" s="3">
        <v>6</v>
      </c>
      <c r="R199" s="3">
        <v>7</v>
      </c>
      <c r="S199" s="3">
        <v>5</v>
      </c>
      <c r="T199" s="3">
        <v>3</v>
      </c>
      <c r="U199" s="3">
        <v>4</v>
      </c>
      <c r="V199" s="3">
        <v>4</v>
      </c>
      <c r="W199" s="3">
        <v>4</v>
      </c>
      <c r="X199" s="3">
        <v>5</v>
      </c>
      <c r="Y199" s="3">
        <v>3</v>
      </c>
      <c r="Z199" s="3">
        <v>8</v>
      </c>
      <c r="AA199" s="3">
        <v>2</v>
      </c>
      <c r="AB199" s="3">
        <v>1</v>
      </c>
      <c r="AC199" s="3">
        <v>10</v>
      </c>
      <c r="AD199" s="3">
        <v>3</v>
      </c>
      <c r="AE199" s="3">
        <v>6</v>
      </c>
      <c r="AF199" s="3">
        <v>5</v>
      </c>
      <c r="AG199" s="3">
        <v>9</v>
      </c>
      <c r="AH199" s="3">
        <v>7</v>
      </c>
      <c r="AI199" s="3">
        <v>4</v>
      </c>
      <c r="AJ199" s="3">
        <v>8</v>
      </c>
      <c r="AK199" s="3">
        <f>2025-Table10[[#This Row],[rocnik]]</f>
        <v>28</v>
      </c>
      <c r="AL199" s="4">
        <f>SUM(Table10[[#This Row],[p1 re]:[p10]])</f>
        <v>28</v>
      </c>
      <c r="AM199" s="4">
        <f>_xlfn.STDEV.P(Table10[[#This Row],[p1 re]:[p10]])</f>
        <v>1.833030277982336</v>
      </c>
      <c r="AN199" s="4">
        <f>STANDARDIZE(Table10[[#This Row],[HS]],$P$5,$Q$5)</f>
        <v>-5.2776961708146823E-2</v>
      </c>
      <c r="AO199" s="72">
        <f>ROUND((10*(Table10[[#This Row],[HS]]-$P$5)/$Q$5)+50,0)</f>
        <v>49</v>
      </c>
      <c r="AP199" s="72">
        <f>Table10[[#This Row],[HS]]-$BA$9</f>
        <v>28</v>
      </c>
      <c r="AQ199" s="72">
        <f>Table10[[#This Row],[HS]]+$BA$9</f>
        <v>28</v>
      </c>
      <c r="AR199" s="119">
        <f>PERCENTRANK(Table10[HS],Table10[[#This Row],[HS]])</f>
        <v>0.41299999999999998</v>
      </c>
      <c r="AT199" s="128">
        <f>SUM(Table10[[#This Row],[p1 re]],Table10[[#This Row],[p3 re]],Table10[[#This Row],[p7 re]],Table10[[#This Row],[p9 re]],)</f>
        <v>16</v>
      </c>
      <c r="AU199" s="128">
        <f t="shared" si="19"/>
        <v>1.3217567229719258</v>
      </c>
      <c r="AV199" s="113">
        <f t="shared" si="20"/>
        <v>63.217567229719258</v>
      </c>
      <c r="AW199" s="128">
        <f>SUM(Table10[[#This Row],[p2]],Table10[[#This Row],[p4]],Table10[[#This Row],[p6]],Table10[[#This Row],[p8]],Table10[[#This Row],[p10]])</f>
        <v>11</v>
      </c>
      <c r="AX199" s="113">
        <f t="shared" si="21"/>
        <v>-0.95477382195718286</v>
      </c>
      <c r="AY199" s="113">
        <f t="shared" si="22"/>
        <v>40.452261780428174</v>
      </c>
    </row>
    <row r="200" spans="1:51" x14ac:dyDescent="0.3">
      <c r="A200" s="4">
        <v>45374</v>
      </c>
      <c r="B200" s="4">
        <v>0</v>
      </c>
      <c r="C200" s="4">
        <v>1998</v>
      </c>
      <c r="D200" s="42">
        <v>45968.419918981483</v>
      </c>
      <c r="E200" s="4" t="s">
        <v>77</v>
      </c>
      <c r="F200" s="110">
        <v>2.5</v>
      </c>
      <c r="G200" s="4">
        <v>4</v>
      </c>
      <c r="H200" s="4">
        <v>4</v>
      </c>
      <c r="I200" s="4">
        <v>3</v>
      </c>
      <c r="J200" s="4">
        <v>5</v>
      </c>
      <c r="K200" s="4">
        <v>2</v>
      </c>
      <c r="L200" s="4">
        <v>3</v>
      </c>
      <c r="M200" s="4">
        <v>2</v>
      </c>
      <c r="N200" s="4">
        <v>3</v>
      </c>
      <c r="O200" s="4">
        <v>4</v>
      </c>
      <c r="P200" s="4">
        <v>2</v>
      </c>
      <c r="Q200" s="4">
        <v>5</v>
      </c>
      <c r="R200" s="4">
        <v>3</v>
      </c>
      <c r="S200" s="4">
        <v>3</v>
      </c>
      <c r="T200" s="4">
        <v>3</v>
      </c>
      <c r="U200" s="4">
        <v>5</v>
      </c>
      <c r="V200" s="4">
        <v>8</v>
      </c>
      <c r="W200" s="4">
        <v>6</v>
      </c>
      <c r="X200" s="4">
        <v>6</v>
      </c>
      <c r="Y200" s="4">
        <v>4</v>
      </c>
      <c r="Z200" s="4">
        <v>4</v>
      </c>
      <c r="AA200" s="4">
        <v>4</v>
      </c>
      <c r="AB200" s="4">
        <v>8</v>
      </c>
      <c r="AC200" s="4">
        <v>6</v>
      </c>
      <c r="AD200" s="4">
        <v>1</v>
      </c>
      <c r="AE200" s="4">
        <v>9</v>
      </c>
      <c r="AF200" s="4">
        <v>2</v>
      </c>
      <c r="AG200" s="4">
        <v>3</v>
      </c>
      <c r="AH200" s="4">
        <v>7</v>
      </c>
      <c r="AI200" s="4">
        <v>5</v>
      </c>
      <c r="AJ200" s="4">
        <v>10</v>
      </c>
      <c r="AK200" s="4">
        <f>2025-Table10[[#This Row],[rocnik]]</f>
        <v>27</v>
      </c>
      <c r="AL200" s="4">
        <f>SUM(Table10[[#This Row],[p1 re]:[p10]])</f>
        <v>32</v>
      </c>
      <c r="AM200" s="4">
        <f>_xlfn.STDEV.P(Table10[[#This Row],[p1 re]:[p10]])</f>
        <v>0.9797958971132712</v>
      </c>
      <c r="AN200" s="4">
        <f>STANDARDIZE(Table10[[#This Row],[HS]],$P$5,$Q$5)</f>
        <v>0.56751523021970129</v>
      </c>
      <c r="AO200" s="72">
        <f>ROUND((10*(Table10[[#This Row],[HS]]-$P$5)/$Q$5)+50,0)</f>
        <v>56</v>
      </c>
      <c r="AP200" s="72">
        <f>Table10[[#This Row],[HS]]-$BA$9</f>
        <v>32</v>
      </c>
      <c r="AQ200" s="72">
        <f>Table10[[#This Row],[HS]]+$BA$9</f>
        <v>32</v>
      </c>
      <c r="AR200" s="119">
        <f>PERCENTRANK(Table10[HS],Table10[[#This Row],[HS]])</f>
        <v>0.67</v>
      </c>
      <c r="AT200" s="128">
        <f>SUM(Table10[[#This Row],[p1 re]],Table10[[#This Row],[p3 re]],Table10[[#This Row],[p7 re]],Table10[[#This Row],[p9 re]],)</f>
        <v>13</v>
      </c>
      <c r="AU200" s="128">
        <f t="shared" si="19"/>
        <v>0.52062404028775355</v>
      </c>
      <c r="AV200" s="113">
        <f t="shared" si="20"/>
        <v>55.206240402877533</v>
      </c>
      <c r="AW200" s="128">
        <f>SUM(Table10[[#This Row],[p2]],Table10[[#This Row],[p4]],Table10[[#This Row],[p6]],Table10[[#This Row],[p8]],Table10[[#This Row],[p10]])</f>
        <v>17</v>
      </c>
      <c r="AX200" s="113">
        <f t="shared" si="21"/>
        <v>0.32303031839413587</v>
      </c>
      <c r="AY200" s="113">
        <f t="shared" si="22"/>
        <v>53.230303183941359</v>
      </c>
    </row>
    <row r="201" spans="1:51" x14ac:dyDescent="0.3">
      <c r="A201" s="3">
        <v>45391</v>
      </c>
      <c r="B201" s="3">
        <v>0</v>
      </c>
      <c r="C201" s="3">
        <v>2000</v>
      </c>
      <c r="D201" s="41">
        <v>45968.476087962961</v>
      </c>
      <c r="E201" s="3">
        <v>2</v>
      </c>
      <c r="F201" s="110">
        <v>2</v>
      </c>
      <c r="G201" s="3">
        <v>2</v>
      </c>
      <c r="H201" s="3">
        <v>4</v>
      </c>
      <c r="I201" s="3">
        <v>1</v>
      </c>
      <c r="J201" s="3">
        <v>4</v>
      </c>
      <c r="K201" s="3">
        <v>1</v>
      </c>
      <c r="L201" s="3">
        <v>2</v>
      </c>
      <c r="M201" s="3">
        <v>1</v>
      </c>
      <c r="N201" s="3">
        <v>5</v>
      </c>
      <c r="O201" s="3">
        <v>1</v>
      </c>
      <c r="P201" s="3">
        <v>4</v>
      </c>
      <c r="Q201" s="3">
        <v>30</v>
      </c>
      <c r="R201" s="3">
        <v>11</v>
      </c>
      <c r="S201" s="3">
        <v>5</v>
      </c>
      <c r="T201" s="3">
        <v>6</v>
      </c>
      <c r="U201" s="3">
        <v>5</v>
      </c>
      <c r="V201" s="3">
        <v>12</v>
      </c>
      <c r="W201" s="3">
        <v>5</v>
      </c>
      <c r="X201" s="3">
        <v>6</v>
      </c>
      <c r="Y201" s="3">
        <v>4</v>
      </c>
      <c r="Z201" s="3">
        <v>7</v>
      </c>
      <c r="AA201" s="3">
        <v>1</v>
      </c>
      <c r="AB201" s="3">
        <v>9</v>
      </c>
      <c r="AC201" s="3">
        <v>8</v>
      </c>
      <c r="AD201" s="3">
        <v>6</v>
      </c>
      <c r="AE201" s="3">
        <v>10</v>
      </c>
      <c r="AF201" s="3">
        <v>5</v>
      </c>
      <c r="AG201" s="3">
        <v>2</v>
      </c>
      <c r="AH201" s="3">
        <v>4</v>
      </c>
      <c r="AI201" s="3">
        <v>3</v>
      </c>
      <c r="AJ201" s="3">
        <v>7</v>
      </c>
      <c r="AK201" s="3">
        <f>2025-Table10[[#This Row],[rocnik]]</f>
        <v>25</v>
      </c>
      <c r="AL201" s="4">
        <f>SUM(Table10[[#This Row],[p1 re]:[p10]])</f>
        <v>25</v>
      </c>
      <c r="AM201" s="4">
        <f>_xlfn.STDEV.P(Table10[[#This Row],[p1 re]:[p10]])</f>
        <v>1.5</v>
      </c>
      <c r="AN201" s="4">
        <f>STANDARDIZE(Table10[[#This Row],[HS]],$P$5,$Q$5)</f>
        <v>-0.51799610565403287</v>
      </c>
      <c r="AO201" s="72">
        <f>ROUND((10*(Table10[[#This Row],[HS]]-$P$5)/$Q$5)+50,0)</f>
        <v>45</v>
      </c>
      <c r="AP201" s="72">
        <f>Table10[[#This Row],[HS]]-$BA$9</f>
        <v>25</v>
      </c>
      <c r="AQ201" s="72">
        <f>Table10[[#This Row],[HS]]+$BA$9</f>
        <v>25</v>
      </c>
      <c r="AR201" s="119">
        <f>PERCENTRANK(Table10[HS],Table10[[#This Row],[HS]])</f>
        <v>0.312</v>
      </c>
      <c r="AT201" s="128">
        <f>SUM(Table10[[#This Row],[p1 re]],Table10[[#This Row],[p3 re]],Table10[[#This Row],[p7 re]],Table10[[#This Row],[p9 re]],)</f>
        <v>5</v>
      </c>
      <c r="AU201" s="128">
        <f t="shared" si="19"/>
        <v>-1.6157297802033728</v>
      </c>
      <c r="AV201" s="113">
        <f t="shared" si="20"/>
        <v>33.842702197966275</v>
      </c>
      <c r="AW201" s="128">
        <f>SUM(Table10[[#This Row],[p2]],Table10[[#This Row],[p4]],Table10[[#This Row],[p6]],Table10[[#This Row],[p8]],Table10[[#This Row],[p10]])</f>
        <v>19</v>
      </c>
      <c r="AX201" s="113">
        <f t="shared" si="21"/>
        <v>0.74896503184457541</v>
      </c>
      <c r="AY201" s="113">
        <f t="shared" si="22"/>
        <v>57.489650318445754</v>
      </c>
    </row>
    <row r="202" spans="1:51" x14ac:dyDescent="0.3">
      <c r="A202" s="4">
        <v>45393</v>
      </c>
      <c r="B202" s="4">
        <v>0</v>
      </c>
      <c r="C202" s="4">
        <v>1993</v>
      </c>
      <c r="D202" s="42">
        <v>45968.465138888889</v>
      </c>
      <c r="E202" s="4">
        <v>4</v>
      </c>
      <c r="F202" s="110">
        <v>4</v>
      </c>
      <c r="G202" s="4">
        <v>4</v>
      </c>
      <c r="H202" s="4">
        <v>4</v>
      </c>
      <c r="I202" s="4">
        <v>3</v>
      </c>
      <c r="J202" s="4">
        <v>4</v>
      </c>
      <c r="K202" s="4">
        <v>2</v>
      </c>
      <c r="L202" s="4">
        <v>2</v>
      </c>
      <c r="M202" s="4">
        <v>2</v>
      </c>
      <c r="N202" s="4">
        <v>5</v>
      </c>
      <c r="O202" s="4">
        <v>4</v>
      </c>
      <c r="P202" s="4">
        <v>5</v>
      </c>
      <c r="Q202" s="4">
        <v>5</v>
      </c>
      <c r="R202" s="4">
        <v>5</v>
      </c>
      <c r="S202" s="4">
        <v>5</v>
      </c>
      <c r="T202" s="4">
        <v>6</v>
      </c>
      <c r="U202" s="4">
        <v>7</v>
      </c>
      <c r="V202" s="4">
        <v>8</v>
      </c>
      <c r="W202" s="4">
        <v>3</v>
      </c>
      <c r="X202" s="4">
        <v>4</v>
      </c>
      <c r="Y202" s="4">
        <v>30</v>
      </c>
      <c r="Z202" s="4">
        <v>3</v>
      </c>
      <c r="AA202" s="4">
        <v>10</v>
      </c>
      <c r="AB202" s="4">
        <v>7</v>
      </c>
      <c r="AC202" s="4">
        <v>2</v>
      </c>
      <c r="AD202" s="4">
        <v>4</v>
      </c>
      <c r="AE202" s="4">
        <v>5</v>
      </c>
      <c r="AF202" s="4">
        <v>1</v>
      </c>
      <c r="AG202" s="4">
        <v>3</v>
      </c>
      <c r="AH202" s="4">
        <v>8</v>
      </c>
      <c r="AI202" s="4">
        <v>9</v>
      </c>
      <c r="AJ202" s="4">
        <v>6</v>
      </c>
      <c r="AK202" s="4">
        <f>2025-Table10[[#This Row],[rocnik]]</f>
        <v>32</v>
      </c>
      <c r="AL202" s="4">
        <f>SUM(Table10[[#This Row],[p1 re]:[p10]])</f>
        <v>35</v>
      </c>
      <c r="AM202" s="4">
        <f>_xlfn.STDEV.P(Table10[[#This Row],[p1 re]:[p10]])</f>
        <v>1.1180339887498949</v>
      </c>
      <c r="AN202" s="4">
        <f>STANDARDIZE(Table10[[#This Row],[HS]],$P$5,$Q$5)</f>
        <v>1.0327343741655872</v>
      </c>
      <c r="AO202" s="72">
        <f>ROUND((10*(Table10[[#This Row],[HS]]-$P$5)/$Q$5)+50,0)</f>
        <v>60</v>
      </c>
      <c r="AP202" s="72">
        <f>Table10[[#This Row],[HS]]-$BA$9</f>
        <v>35</v>
      </c>
      <c r="AQ202" s="72">
        <f>Table10[[#This Row],[HS]]+$BA$9</f>
        <v>35</v>
      </c>
      <c r="AR202" s="119">
        <f>PERCENTRANK(Table10[HS],Table10[[#This Row],[HS]])</f>
        <v>0.83499999999999996</v>
      </c>
      <c r="AT202" s="128">
        <f>SUM(Table10[[#This Row],[p1 re]],Table10[[#This Row],[p3 re]],Table10[[#This Row],[p7 re]],Table10[[#This Row],[p9 re]],)</f>
        <v>13</v>
      </c>
      <c r="AU202" s="128">
        <f t="shared" si="19"/>
        <v>0.52062404028775355</v>
      </c>
      <c r="AV202" s="113">
        <f t="shared" si="20"/>
        <v>55.206240402877533</v>
      </c>
      <c r="AW202" s="128">
        <f>SUM(Table10[[#This Row],[p2]],Table10[[#This Row],[p4]],Table10[[#This Row],[p6]],Table10[[#This Row],[p8]],Table10[[#This Row],[p10]])</f>
        <v>20</v>
      </c>
      <c r="AX202" s="113">
        <f t="shared" si="21"/>
        <v>0.96193238856979524</v>
      </c>
      <c r="AY202" s="113">
        <f t="shared" si="22"/>
        <v>59.619323885697952</v>
      </c>
    </row>
    <row r="203" spans="1:51" x14ac:dyDescent="0.3">
      <c r="A203" s="3">
        <v>45410</v>
      </c>
      <c r="B203" s="3">
        <v>1</v>
      </c>
      <c r="C203" s="3">
        <v>2004</v>
      </c>
      <c r="D203" s="41">
        <v>45968.548182870371</v>
      </c>
      <c r="E203" s="3" t="s">
        <v>56</v>
      </c>
      <c r="F203" s="110">
        <v>3</v>
      </c>
      <c r="G203" s="3">
        <v>4</v>
      </c>
      <c r="H203" s="3">
        <v>4</v>
      </c>
      <c r="I203" s="3">
        <v>4</v>
      </c>
      <c r="J203" s="3">
        <v>4</v>
      </c>
      <c r="K203" s="3">
        <v>1</v>
      </c>
      <c r="L203" s="3">
        <v>4</v>
      </c>
      <c r="M203" s="3">
        <v>2</v>
      </c>
      <c r="N203" s="3">
        <v>4</v>
      </c>
      <c r="O203" s="3">
        <v>3</v>
      </c>
      <c r="P203" s="3">
        <v>4</v>
      </c>
      <c r="Q203" s="3">
        <v>6</v>
      </c>
      <c r="R203" s="3">
        <v>23</v>
      </c>
      <c r="S203" s="3">
        <v>5</v>
      </c>
      <c r="T203" s="3">
        <v>4</v>
      </c>
      <c r="U203" s="3">
        <v>10</v>
      </c>
      <c r="V203" s="3">
        <v>4</v>
      </c>
      <c r="W203" s="3">
        <v>52</v>
      </c>
      <c r="X203" s="3">
        <v>7</v>
      </c>
      <c r="Y203" s="3">
        <v>5</v>
      </c>
      <c r="Z203" s="3">
        <v>7</v>
      </c>
      <c r="AA203" s="3">
        <v>8</v>
      </c>
      <c r="AB203" s="3">
        <v>1</v>
      </c>
      <c r="AC203" s="3">
        <v>3</v>
      </c>
      <c r="AD203" s="3">
        <v>7</v>
      </c>
      <c r="AE203" s="3">
        <v>2</v>
      </c>
      <c r="AF203" s="3">
        <v>5</v>
      </c>
      <c r="AG203" s="3">
        <v>4</v>
      </c>
      <c r="AH203" s="3">
        <v>10</v>
      </c>
      <c r="AI203" s="3">
        <v>9</v>
      </c>
      <c r="AJ203" s="3">
        <v>6</v>
      </c>
      <c r="AK203" s="3">
        <f>2025-Table10[[#This Row],[rocnik]]</f>
        <v>21</v>
      </c>
      <c r="AL203" s="4">
        <f>SUM(Table10[[#This Row],[p1 re]:[p10]])</f>
        <v>34</v>
      </c>
      <c r="AM203" s="4">
        <f>_xlfn.STDEV.P(Table10[[#This Row],[p1 re]:[p10]])</f>
        <v>1.019803902718557</v>
      </c>
      <c r="AN203" s="4">
        <f>STANDARDIZE(Table10[[#This Row],[HS]],$P$5,$Q$5)</f>
        <v>0.87766132618362525</v>
      </c>
      <c r="AO203" s="72">
        <f>ROUND((10*(Table10[[#This Row],[HS]]-$P$5)/$Q$5)+50,0)</f>
        <v>59</v>
      </c>
      <c r="AP203" s="72">
        <f>Table10[[#This Row],[HS]]-$BA$9</f>
        <v>34</v>
      </c>
      <c r="AQ203" s="72">
        <f>Table10[[#This Row],[HS]]+$BA$9</f>
        <v>34</v>
      </c>
      <c r="AR203" s="119">
        <f>PERCENTRANK(Table10[HS],Table10[[#This Row],[HS]])</f>
        <v>0.77600000000000002</v>
      </c>
      <c r="AT203" s="128">
        <f>SUM(Table10[[#This Row],[p1 re]],Table10[[#This Row],[p3 re]],Table10[[#This Row],[p7 re]],Table10[[#This Row],[p9 re]],)</f>
        <v>13</v>
      </c>
      <c r="AU203" s="128">
        <f t="shared" si="19"/>
        <v>0.52062404028775355</v>
      </c>
      <c r="AV203" s="113">
        <f t="shared" si="20"/>
        <v>55.206240402877533</v>
      </c>
      <c r="AW203" s="128">
        <f>SUM(Table10[[#This Row],[p2]],Table10[[#This Row],[p4]],Table10[[#This Row],[p6]],Table10[[#This Row],[p8]],Table10[[#This Row],[p10]])</f>
        <v>20</v>
      </c>
      <c r="AX203" s="113">
        <f t="shared" si="21"/>
        <v>0.96193238856979524</v>
      </c>
      <c r="AY203" s="113">
        <f t="shared" si="22"/>
        <v>59.619323885697952</v>
      </c>
    </row>
    <row r="204" spans="1:51" x14ac:dyDescent="0.3">
      <c r="A204" s="4">
        <v>45416</v>
      </c>
      <c r="B204" s="4">
        <v>1</v>
      </c>
      <c r="C204" s="4">
        <v>1996</v>
      </c>
      <c r="D204" s="42">
        <v>45968.664965277778</v>
      </c>
      <c r="E204" s="4" t="s">
        <v>100</v>
      </c>
      <c r="F204" s="110">
        <v>0.5</v>
      </c>
      <c r="G204" s="4">
        <v>4</v>
      </c>
      <c r="H204" s="4">
        <v>2</v>
      </c>
      <c r="I204" s="4">
        <v>5</v>
      </c>
      <c r="J204" s="4">
        <v>3</v>
      </c>
      <c r="K204" s="4">
        <v>1</v>
      </c>
      <c r="L204" s="4">
        <v>1</v>
      </c>
      <c r="M204" s="4">
        <v>4</v>
      </c>
      <c r="N204" s="4">
        <v>1</v>
      </c>
      <c r="O204" s="4">
        <v>5</v>
      </c>
      <c r="P204" s="4">
        <v>2</v>
      </c>
      <c r="Q204" s="4">
        <v>4</v>
      </c>
      <c r="R204" s="4">
        <v>6</v>
      </c>
      <c r="S204" s="4">
        <v>5</v>
      </c>
      <c r="T204" s="4">
        <v>4</v>
      </c>
      <c r="U204" s="4">
        <v>4</v>
      </c>
      <c r="V204" s="4">
        <v>4</v>
      </c>
      <c r="W204" s="4">
        <v>4</v>
      </c>
      <c r="X204" s="4">
        <v>5</v>
      </c>
      <c r="Y204" s="4">
        <v>4</v>
      </c>
      <c r="Z204" s="4">
        <v>10</v>
      </c>
      <c r="AA204" s="4">
        <v>6</v>
      </c>
      <c r="AB204" s="4">
        <v>4</v>
      </c>
      <c r="AC204" s="4">
        <v>8</v>
      </c>
      <c r="AD204" s="4">
        <v>9</v>
      </c>
      <c r="AE204" s="4">
        <v>3</v>
      </c>
      <c r="AF204" s="4">
        <v>7</v>
      </c>
      <c r="AG204" s="4">
        <v>10</v>
      </c>
      <c r="AH204" s="4">
        <v>5</v>
      </c>
      <c r="AI204" s="4">
        <v>2</v>
      </c>
      <c r="AJ204" s="4">
        <v>1</v>
      </c>
      <c r="AK204" s="4">
        <f>2025-Table10[[#This Row],[rocnik]]</f>
        <v>29</v>
      </c>
      <c r="AL204" s="4">
        <f>SUM(Table10[[#This Row],[p1 re]:[p10]])</f>
        <v>28</v>
      </c>
      <c r="AM204" s="4">
        <f>_xlfn.STDEV.P(Table10[[#This Row],[p1 re]:[p10]])</f>
        <v>1.5362291495737217</v>
      </c>
      <c r="AN204" s="4">
        <f>STANDARDIZE(Table10[[#This Row],[HS]],$P$5,$Q$5)</f>
        <v>-5.2776961708146823E-2</v>
      </c>
      <c r="AO204" s="72">
        <f>ROUND((10*(Table10[[#This Row],[HS]]-$P$5)/$Q$5)+50,0)</f>
        <v>49</v>
      </c>
      <c r="AP204" s="72">
        <f>Table10[[#This Row],[HS]]-$BA$9</f>
        <v>28</v>
      </c>
      <c r="AQ204" s="72">
        <f>Table10[[#This Row],[HS]]+$BA$9</f>
        <v>28</v>
      </c>
      <c r="AR204" s="119">
        <f>PERCENTRANK(Table10[HS],Table10[[#This Row],[HS]])</f>
        <v>0.41299999999999998</v>
      </c>
      <c r="AT204" s="128">
        <f>SUM(Table10[[#This Row],[p1 re]],Table10[[#This Row],[p3 re]],Table10[[#This Row],[p7 re]],Table10[[#This Row],[p9 re]],)</f>
        <v>18</v>
      </c>
      <c r="AU204" s="128">
        <f t="shared" si="19"/>
        <v>1.8558451780947076</v>
      </c>
      <c r="AV204" s="113">
        <f t="shared" si="20"/>
        <v>68.558451780947081</v>
      </c>
      <c r="AW204" s="128">
        <f>SUM(Table10[[#This Row],[p2]],Table10[[#This Row],[p4]],Table10[[#This Row],[p6]],Table10[[#This Row],[p8]],Table10[[#This Row],[p10]])</f>
        <v>9</v>
      </c>
      <c r="AX204" s="113">
        <f t="shared" si="21"/>
        <v>-1.3807085354076225</v>
      </c>
      <c r="AY204" s="113">
        <f t="shared" si="22"/>
        <v>36.192914645923778</v>
      </c>
    </row>
    <row r="205" spans="1:51" x14ac:dyDescent="0.3">
      <c r="A205" s="3">
        <v>45434</v>
      </c>
      <c r="B205" s="3">
        <v>0</v>
      </c>
      <c r="C205" s="3">
        <v>1996</v>
      </c>
      <c r="D205" s="41">
        <v>45968.587118055555</v>
      </c>
      <c r="E205" s="3" t="s">
        <v>28</v>
      </c>
      <c r="F205" s="110"/>
      <c r="G205" s="3">
        <v>4</v>
      </c>
      <c r="H205" s="3">
        <v>4</v>
      </c>
      <c r="I205" s="3">
        <v>4</v>
      </c>
      <c r="J205" s="3">
        <v>5</v>
      </c>
      <c r="K205" s="3">
        <v>4</v>
      </c>
      <c r="L205" s="3">
        <v>2</v>
      </c>
      <c r="M205" s="3">
        <v>3</v>
      </c>
      <c r="N205" s="3">
        <v>4</v>
      </c>
      <c r="O205" s="3">
        <v>2</v>
      </c>
      <c r="P205" s="3">
        <v>4</v>
      </c>
      <c r="Q205" s="3">
        <v>5</v>
      </c>
      <c r="R205" s="3">
        <v>6</v>
      </c>
      <c r="S205" s="3">
        <v>6</v>
      </c>
      <c r="T205" s="3">
        <v>4</v>
      </c>
      <c r="U205" s="3">
        <v>7</v>
      </c>
      <c r="V205" s="3">
        <v>6</v>
      </c>
      <c r="W205" s="3">
        <v>4</v>
      </c>
      <c r="X205" s="3">
        <v>6</v>
      </c>
      <c r="Y205" s="3">
        <v>7</v>
      </c>
      <c r="Z205" s="3">
        <v>5</v>
      </c>
      <c r="AA205" s="3">
        <v>2</v>
      </c>
      <c r="AB205" s="3">
        <v>4</v>
      </c>
      <c r="AC205" s="3">
        <v>9</v>
      </c>
      <c r="AD205" s="3">
        <v>3</v>
      </c>
      <c r="AE205" s="3">
        <v>1</v>
      </c>
      <c r="AF205" s="3">
        <v>10</v>
      </c>
      <c r="AG205" s="3">
        <v>8</v>
      </c>
      <c r="AH205" s="3">
        <v>5</v>
      </c>
      <c r="AI205" s="3">
        <v>7</v>
      </c>
      <c r="AJ205" s="3">
        <v>6</v>
      </c>
      <c r="AK205" s="3">
        <f>2025-Table10[[#This Row],[rocnik]]</f>
        <v>29</v>
      </c>
      <c r="AL205" s="4">
        <f>SUM(Table10[[#This Row],[p1 re]:[p10]])</f>
        <v>36</v>
      </c>
      <c r="AM205" s="4">
        <f>_xlfn.STDEV.P(Table10[[#This Row],[p1 re]:[p10]])</f>
        <v>0.91651513899116799</v>
      </c>
      <c r="AN205" s="4">
        <f>STANDARDIZE(Table10[[#This Row],[HS]],$P$5,$Q$5)</f>
        <v>1.1878074221475494</v>
      </c>
      <c r="AO205" s="72">
        <f>ROUND((10*(Table10[[#This Row],[HS]]-$P$5)/$Q$5)+50,0)</f>
        <v>62</v>
      </c>
      <c r="AP205" s="72">
        <f>Table10[[#This Row],[HS]]-$BA$9</f>
        <v>36</v>
      </c>
      <c r="AQ205" s="72">
        <f>Table10[[#This Row],[HS]]+$BA$9</f>
        <v>36</v>
      </c>
      <c r="AR205" s="119">
        <f>PERCENTRANK(Table10[HS],Table10[[#This Row],[HS]])</f>
        <v>0.873</v>
      </c>
      <c r="AT205" s="128">
        <f>SUM(Table10[[#This Row],[p1 re]],Table10[[#This Row],[p3 re]],Table10[[#This Row],[p7 re]],Table10[[#This Row],[p9 re]],)</f>
        <v>13</v>
      </c>
      <c r="AU205" s="128">
        <f t="shared" si="19"/>
        <v>0.52062404028775355</v>
      </c>
      <c r="AV205" s="113">
        <f t="shared" si="20"/>
        <v>55.206240402877533</v>
      </c>
      <c r="AW205" s="128">
        <f>SUM(Table10[[#This Row],[p2]],Table10[[#This Row],[p4]],Table10[[#This Row],[p6]],Table10[[#This Row],[p8]],Table10[[#This Row],[p10]])</f>
        <v>19</v>
      </c>
      <c r="AX205" s="113">
        <f t="shared" si="21"/>
        <v>0.74896503184457541</v>
      </c>
      <c r="AY205" s="113">
        <f t="shared" si="22"/>
        <v>57.489650318445754</v>
      </c>
    </row>
    <row r="206" spans="1:51" x14ac:dyDescent="0.3">
      <c r="A206" s="4">
        <v>45448</v>
      </c>
      <c r="B206" s="4">
        <v>0</v>
      </c>
      <c r="C206" s="4">
        <v>1999</v>
      </c>
      <c r="D206" s="42">
        <v>45968.612638888888</v>
      </c>
      <c r="E206" s="4" t="s">
        <v>28</v>
      </c>
      <c r="F206" s="110"/>
      <c r="G206" s="4">
        <v>2</v>
      </c>
      <c r="H206" s="4">
        <v>2</v>
      </c>
      <c r="I206" s="4">
        <v>2</v>
      </c>
      <c r="J206" s="4">
        <v>4</v>
      </c>
      <c r="K206" s="4">
        <v>1</v>
      </c>
      <c r="L206" s="4">
        <v>2</v>
      </c>
      <c r="M206" s="4">
        <v>4</v>
      </c>
      <c r="N206" s="4">
        <v>2</v>
      </c>
      <c r="O206" s="4">
        <v>2</v>
      </c>
      <c r="P206" s="4">
        <v>5</v>
      </c>
      <c r="Q206" s="4">
        <v>4</v>
      </c>
      <c r="R206" s="4">
        <v>6</v>
      </c>
      <c r="S206" s="4">
        <v>3</v>
      </c>
      <c r="T206" s="4">
        <v>3</v>
      </c>
      <c r="U206" s="4">
        <v>3</v>
      </c>
      <c r="V206" s="4">
        <v>5</v>
      </c>
      <c r="W206" s="4">
        <v>5</v>
      </c>
      <c r="X206" s="4">
        <v>4</v>
      </c>
      <c r="Y206" s="4">
        <v>4</v>
      </c>
      <c r="Z206" s="4">
        <v>6</v>
      </c>
      <c r="AA206" s="4">
        <v>10</v>
      </c>
      <c r="AB206" s="4">
        <v>5</v>
      </c>
      <c r="AC206" s="4">
        <v>8</v>
      </c>
      <c r="AD206" s="4">
        <v>6</v>
      </c>
      <c r="AE206" s="4">
        <v>7</v>
      </c>
      <c r="AF206" s="4">
        <v>2</v>
      </c>
      <c r="AG206" s="4">
        <v>9</v>
      </c>
      <c r="AH206" s="4">
        <v>4</v>
      </c>
      <c r="AI206" s="4">
        <v>3</v>
      </c>
      <c r="AJ206" s="4">
        <v>1</v>
      </c>
      <c r="AK206" s="4">
        <f>2025-Table10[[#This Row],[rocnik]]</f>
        <v>26</v>
      </c>
      <c r="AL206" s="4">
        <f>SUM(Table10[[#This Row],[p1 re]:[p10]])</f>
        <v>26</v>
      </c>
      <c r="AM206" s="4">
        <f>_xlfn.STDEV.P(Table10[[#This Row],[p1 re]:[p10]])</f>
        <v>1.2</v>
      </c>
      <c r="AN206" s="4">
        <f>STANDARDIZE(Table10[[#This Row],[HS]],$P$5,$Q$5)</f>
        <v>-0.36292305767207089</v>
      </c>
      <c r="AO206" s="72">
        <f>ROUND((10*(Table10[[#This Row],[HS]]-$P$5)/$Q$5)+50,0)</f>
        <v>46</v>
      </c>
      <c r="AP206" s="72">
        <f>Table10[[#This Row],[HS]]-$BA$9</f>
        <v>26</v>
      </c>
      <c r="AQ206" s="72">
        <f>Table10[[#This Row],[HS]]+$BA$9</f>
        <v>26</v>
      </c>
      <c r="AR206" s="119">
        <f>PERCENTRANK(Table10[HS],Table10[[#This Row],[HS]])</f>
        <v>0.35</v>
      </c>
      <c r="AT206" s="128">
        <f>SUM(Table10[[#This Row],[p1 re]],Table10[[#This Row],[p3 re]],Table10[[#This Row],[p7 re]],Table10[[#This Row],[p9 re]],)</f>
        <v>10</v>
      </c>
      <c r="AU206" s="128">
        <f t="shared" si="19"/>
        <v>-0.28050864239641887</v>
      </c>
      <c r="AV206" s="113">
        <f t="shared" si="20"/>
        <v>47.194913576035809</v>
      </c>
      <c r="AW206" s="128">
        <f>SUM(Table10[[#This Row],[p2]],Table10[[#This Row],[p4]],Table10[[#This Row],[p6]],Table10[[#This Row],[p8]],Table10[[#This Row],[p10]])</f>
        <v>15</v>
      </c>
      <c r="AX206" s="113">
        <f t="shared" si="21"/>
        <v>-0.10290439505630369</v>
      </c>
      <c r="AY206" s="113">
        <f t="shared" si="22"/>
        <v>48.970956049436964</v>
      </c>
    </row>
    <row r="207" spans="1:51" x14ac:dyDescent="0.3">
      <c r="A207" s="3">
        <v>45509</v>
      </c>
      <c r="B207" s="3">
        <v>0</v>
      </c>
      <c r="C207" s="3">
        <v>1994</v>
      </c>
      <c r="D207" s="41">
        <v>45968.723912037036</v>
      </c>
      <c r="E207" s="3" t="s">
        <v>28</v>
      </c>
      <c r="F207" s="110"/>
      <c r="G207" s="3">
        <v>2</v>
      </c>
      <c r="H207" s="3">
        <v>2</v>
      </c>
      <c r="I207" s="3">
        <v>3</v>
      </c>
      <c r="J207" s="3">
        <v>4</v>
      </c>
      <c r="K207" s="3">
        <v>1</v>
      </c>
      <c r="L207" s="3">
        <v>2</v>
      </c>
      <c r="M207" s="3">
        <v>2</v>
      </c>
      <c r="N207" s="3">
        <v>2</v>
      </c>
      <c r="O207" s="3">
        <v>4</v>
      </c>
      <c r="P207" s="3">
        <v>1</v>
      </c>
      <c r="Q207" s="3">
        <v>7</v>
      </c>
      <c r="R207" s="3">
        <v>5</v>
      </c>
      <c r="S207" s="3">
        <v>7</v>
      </c>
      <c r="T207" s="3">
        <v>4</v>
      </c>
      <c r="U207" s="3">
        <v>2</v>
      </c>
      <c r="V207" s="3">
        <v>18</v>
      </c>
      <c r="W207" s="3">
        <v>3</v>
      </c>
      <c r="X207" s="3">
        <v>4</v>
      </c>
      <c r="Y207" s="3">
        <v>4</v>
      </c>
      <c r="Z207" s="3">
        <v>4</v>
      </c>
      <c r="AA207" s="3">
        <v>7</v>
      </c>
      <c r="AB207" s="3">
        <v>5</v>
      </c>
      <c r="AC207" s="3">
        <v>9</v>
      </c>
      <c r="AD207" s="3">
        <v>3</v>
      </c>
      <c r="AE207" s="3">
        <v>8</v>
      </c>
      <c r="AF207" s="3">
        <v>1</v>
      </c>
      <c r="AG207" s="3">
        <v>4</v>
      </c>
      <c r="AH207" s="3">
        <v>2</v>
      </c>
      <c r="AI207" s="3">
        <v>10</v>
      </c>
      <c r="AJ207" s="3">
        <v>6</v>
      </c>
      <c r="AK207" s="3">
        <f>2025-Table10[[#This Row],[rocnik]]</f>
        <v>31</v>
      </c>
      <c r="AL207" s="4">
        <f>SUM(Table10[[#This Row],[p1 re]:[p10]])</f>
        <v>23</v>
      </c>
      <c r="AM207" s="4">
        <f>_xlfn.STDEV.P(Table10[[#This Row],[p1 re]:[p10]])</f>
        <v>1.004987562112089</v>
      </c>
      <c r="AN207" s="4">
        <f>STANDARDIZE(Table10[[#This Row],[HS]],$P$5,$Q$5)</f>
        <v>-0.82814220161795693</v>
      </c>
      <c r="AO207" s="72">
        <f>ROUND((10*(Table10[[#This Row],[HS]]-$P$5)/$Q$5)+50,0)</f>
        <v>42</v>
      </c>
      <c r="AP207" s="72">
        <f>Table10[[#This Row],[HS]]-$BA$9</f>
        <v>23</v>
      </c>
      <c r="AQ207" s="72">
        <f>Table10[[#This Row],[HS]]+$BA$9</f>
        <v>23</v>
      </c>
      <c r="AR207" s="119">
        <f>PERCENTRANK(Table10[HS],Table10[[#This Row],[HS]])</f>
        <v>0.19800000000000001</v>
      </c>
      <c r="AT207" s="128">
        <f>SUM(Table10[[#This Row],[p1 re]],Table10[[#This Row],[p3 re]],Table10[[#This Row],[p7 re]],Table10[[#This Row],[p9 re]],)</f>
        <v>11</v>
      </c>
      <c r="AU207" s="128">
        <f t="shared" si="19"/>
        <v>-1.346441483502806E-2</v>
      </c>
      <c r="AV207" s="113">
        <f t="shared" si="20"/>
        <v>49.865355851649717</v>
      </c>
      <c r="AW207" s="128">
        <f>SUM(Table10[[#This Row],[p2]],Table10[[#This Row],[p4]],Table10[[#This Row],[p6]],Table10[[#This Row],[p8]],Table10[[#This Row],[p10]])</f>
        <v>11</v>
      </c>
      <c r="AX207" s="113">
        <f t="shared" si="21"/>
        <v>-0.95477382195718286</v>
      </c>
      <c r="AY207" s="113">
        <f t="shared" si="22"/>
        <v>40.452261780428174</v>
      </c>
    </row>
    <row r="208" spans="1:51" x14ac:dyDescent="0.3">
      <c r="A208" s="4">
        <v>45561</v>
      </c>
      <c r="B208" s="4">
        <v>0</v>
      </c>
      <c r="C208" s="4">
        <v>1985</v>
      </c>
      <c r="D208" s="42">
        <v>45968.843923611108</v>
      </c>
      <c r="E208" s="4">
        <v>3</v>
      </c>
      <c r="F208" s="110">
        <v>3</v>
      </c>
      <c r="G208" s="4">
        <v>4</v>
      </c>
      <c r="H208" s="4">
        <v>3</v>
      </c>
      <c r="I208" s="4">
        <v>4</v>
      </c>
      <c r="J208" s="4">
        <v>4</v>
      </c>
      <c r="K208" s="4">
        <v>3</v>
      </c>
      <c r="L208" s="4">
        <v>2</v>
      </c>
      <c r="M208" s="4">
        <v>4</v>
      </c>
      <c r="N208" s="4">
        <v>4</v>
      </c>
      <c r="O208" s="4">
        <v>4</v>
      </c>
      <c r="P208" s="4">
        <v>1</v>
      </c>
      <c r="Q208" s="4">
        <v>4</v>
      </c>
      <c r="R208" s="4">
        <v>6</v>
      </c>
      <c r="S208" s="4">
        <v>4</v>
      </c>
      <c r="T208" s="4">
        <v>3</v>
      </c>
      <c r="U208" s="4">
        <v>4</v>
      </c>
      <c r="V208" s="4">
        <v>3</v>
      </c>
      <c r="W208" s="4">
        <v>10</v>
      </c>
      <c r="X208" s="4">
        <v>7</v>
      </c>
      <c r="Y208" s="4">
        <v>3</v>
      </c>
      <c r="Z208" s="4">
        <v>7</v>
      </c>
      <c r="AA208" s="4">
        <v>8</v>
      </c>
      <c r="AB208" s="4">
        <v>6</v>
      </c>
      <c r="AC208" s="4">
        <v>9</v>
      </c>
      <c r="AD208" s="4">
        <v>2</v>
      </c>
      <c r="AE208" s="4">
        <v>3</v>
      </c>
      <c r="AF208" s="4">
        <v>10</v>
      </c>
      <c r="AG208" s="4">
        <v>1</v>
      </c>
      <c r="AH208" s="4">
        <v>7</v>
      </c>
      <c r="AI208" s="4">
        <v>4</v>
      </c>
      <c r="AJ208" s="4">
        <v>5</v>
      </c>
      <c r="AK208" s="4">
        <f>2025-Table10[[#This Row],[rocnik]]</f>
        <v>40</v>
      </c>
      <c r="AL208" s="4">
        <f>SUM(Table10[[#This Row],[p1 re]:[p10]])</f>
        <v>33</v>
      </c>
      <c r="AM208" s="4">
        <f>_xlfn.STDEV.P(Table10[[#This Row],[p1 re]:[p10]])</f>
        <v>1.004987562112089</v>
      </c>
      <c r="AN208" s="4">
        <f>STANDARDIZE(Table10[[#This Row],[HS]],$P$5,$Q$5)</f>
        <v>0.72258827820166327</v>
      </c>
      <c r="AO208" s="72">
        <f>ROUND((10*(Table10[[#This Row],[HS]]-$P$5)/$Q$5)+50,0)</f>
        <v>57</v>
      </c>
      <c r="AP208" s="72">
        <f>Table10[[#This Row],[HS]]-$BA$9</f>
        <v>33</v>
      </c>
      <c r="AQ208" s="72">
        <f>Table10[[#This Row],[HS]]+$BA$9</f>
        <v>33</v>
      </c>
      <c r="AR208" s="119">
        <f>PERCENTRANK(Table10[HS],Table10[[#This Row],[HS]])</f>
        <v>0.72899999999999998</v>
      </c>
      <c r="AT208" s="128">
        <f>SUM(Table10[[#This Row],[p1 re]],Table10[[#This Row],[p3 re]],Table10[[#This Row],[p7 re]],Table10[[#This Row],[p9 re]],)</f>
        <v>16</v>
      </c>
      <c r="AU208" s="128">
        <f t="shared" ref="AU208:AU252" si="23">(AT208-$AT$8)/$AT$11</f>
        <v>1.3217567229719258</v>
      </c>
      <c r="AV208" s="113">
        <f t="shared" ref="AV208:AV252" si="24">50+AU208*10</f>
        <v>63.217567229719258</v>
      </c>
      <c r="AW208" s="128">
        <f>SUM(Table10[[#This Row],[p2]],Table10[[#This Row],[p4]],Table10[[#This Row],[p6]],Table10[[#This Row],[p8]],Table10[[#This Row],[p10]])</f>
        <v>14</v>
      </c>
      <c r="AX208" s="113">
        <f t="shared" ref="AX208:AX252" si="25">(AW208-$AW$8)/$AW$11</f>
        <v>-0.31587175178152349</v>
      </c>
      <c r="AY208" s="113">
        <f t="shared" ref="AY208:AY252" si="26">50+AX208*10</f>
        <v>46.841282482184766</v>
      </c>
    </row>
    <row r="209" spans="1:51" x14ac:dyDescent="0.3">
      <c r="A209" s="3">
        <v>45578</v>
      </c>
      <c r="B209" s="3">
        <v>0</v>
      </c>
      <c r="C209" s="3">
        <v>2000</v>
      </c>
      <c r="D209" s="41">
        <v>45968.865057870367</v>
      </c>
      <c r="E209" s="3" t="s">
        <v>40</v>
      </c>
      <c r="F209" s="110">
        <v>3</v>
      </c>
      <c r="G209" s="3">
        <v>4</v>
      </c>
      <c r="H209" s="3">
        <v>5</v>
      </c>
      <c r="I209" s="3">
        <v>1</v>
      </c>
      <c r="J209" s="3">
        <v>5</v>
      </c>
      <c r="K209" s="3">
        <v>2</v>
      </c>
      <c r="L209" s="3">
        <v>2</v>
      </c>
      <c r="M209" s="3">
        <v>2</v>
      </c>
      <c r="N209" s="3">
        <v>2</v>
      </c>
      <c r="O209" s="3">
        <v>4</v>
      </c>
      <c r="P209" s="3">
        <v>5</v>
      </c>
      <c r="Q209" s="3">
        <v>7</v>
      </c>
      <c r="R209" s="3">
        <v>9</v>
      </c>
      <c r="S209" s="3">
        <v>6</v>
      </c>
      <c r="T209" s="3">
        <v>3</v>
      </c>
      <c r="U209" s="3">
        <v>7</v>
      </c>
      <c r="V209" s="3">
        <v>11</v>
      </c>
      <c r="W209" s="3">
        <v>5</v>
      </c>
      <c r="X209" s="3">
        <v>6</v>
      </c>
      <c r="Y209" s="3">
        <v>44</v>
      </c>
      <c r="Z209" s="3">
        <v>7</v>
      </c>
      <c r="AA209" s="3">
        <v>10</v>
      </c>
      <c r="AB209" s="3">
        <v>7</v>
      </c>
      <c r="AC209" s="3">
        <v>2</v>
      </c>
      <c r="AD209" s="3">
        <v>6</v>
      </c>
      <c r="AE209" s="3">
        <v>8</v>
      </c>
      <c r="AF209" s="3">
        <v>3</v>
      </c>
      <c r="AG209" s="3">
        <v>4</v>
      </c>
      <c r="AH209" s="3">
        <v>9</v>
      </c>
      <c r="AI209" s="3">
        <v>1</v>
      </c>
      <c r="AJ209" s="3">
        <v>5</v>
      </c>
      <c r="AK209" s="3">
        <f>2025-Table10[[#This Row],[rocnik]]</f>
        <v>25</v>
      </c>
      <c r="AL209" s="4">
        <f>SUM(Table10[[#This Row],[p1 re]:[p10]])</f>
        <v>32</v>
      </c>
      <c r="AM209" s="4">
        <f>_xlfn.STDEV.P(Table10[[#This Row],[p1 re]:[p10]])</f>
        <v>1.4696938456699069</v>
      </c>
      <c r="AN209" s="4">
        <f>STANDARDIZE(Table10[[#This Row],[HS]],$P$5,$Q$5)</f>
        <v>0.56751523021970129</v>
      </c>
      <c r="AO209" s="72">
        <f>ROUND((10*(Table10[[#This Row],[HS]]-$P$5)/$Q$5)+50,0)</f>
        <v>56</v>
      </c>
      <c r="AP209" s="72">
        <f>Table10[[#This Row],[HS]]-$BA$9</f>
        <v>32</v>
      </c>
      <c r="AQ209" s="72">
        <f>Table10[[#This Row],[HS]]+$BA$9</f>
        <v>32</v>
      </c>
      <c r="AR209" s="119">
        <f>PERCENTRANK(Table10[HS],Table10[[#This Row],[HS]])</f>
        <v>0.67</v>
      </c>
      <c r="AT209" s="128">
        <f>SUM(Table10[[#This Row],[p1 re]],Table10[[#This Row],[p3 re]],Table10[[#This Row],[p7 re]],Table10[[#This Row],[p9 re]],)</f>
        <v>11</v>
      </c>
      <c r="AU209" s="128">
        <f t="shared" si="23"/>
        <v>-1.346441483502806E-2</v>
      </c>
      <c r="AV209" s="113">
        <f t="shared" si="24"/>
        <v>49.865355851649717</v>
      </c>
      <c r="AW209" s="128">
        <f>SUM(Table10[[#This Row],[p2]],Table10[[#This Row],[p4]],Table10[[#This Row],[p6]],Table10[[#This Row],[p8]],Table10[[#This Row],[p10]])</f>
        <v>19</v>
      </c>
      <c r="AX209" s="113">
        <f t="shared" si="25"/>
        <v>0.74896503184457541</v>
      </c>
      <c r="AY209" s="113">
        <f t="shared" si="26"/>
        <v>57.489650318445754</v>
      </c>
    </row>
    <row r="210" spans="1:51" x14ac:dyDescent="0.3">
      <c r="A210" s="4">
        <v>45592</v>
      </c>
      <c r="B210" s="4">
        <v>0</v>
      </c>
      <c r="C210" s="4">
        <v>1987</v>
      </c>
      <c r="D210" s="42">
        <v>45968.894502314812</v>
      </c>
      <c r="E210" s="4">
        <v>3</v>
      </c>
      <c r="F210" s="110">
        <v>3</v>
      </c>
      <c r="G210" s="4">
        <v>5</v>
      </c>
      <c r="H210" s="4">
        <v>4</v>
      </c>
      <c r="I210" s="4">
        <v>2</v>
      </c>
      <c r="J210" s="4">
        <v>5</v>
      </c>
      <c r="K210" s="4">
        <v>1</v>
      </c>
      <c r="L210" s="4">
        <v>2</v>
      </c>
      <c r="M210" s="4">
        <v>2</v>
      </c>
      <c r="N210" s="4">
        <v>4</v>
      </c>
      <c r="O210" s="4">
        <v>4</v>
      </c>
      <c r="P210" s="4">
        <v>5</v>
      </c>
      <c r="Q210" s="4">
        <v>7</v>
      </c>
      <c r="R210" s="4">
        <v>12</v>
      </c>
      <c r="S210" s="4">
        <v>24</v>
      </c>
      <c r="T210" s="4">
        <v>5</v>
      </c>
      <c r="U210" s="4">
        <v>7</v>
      </c>
      <c r="V210" s="4">
        <v>7</v>
      </c>
      <c r="W210" s="4">
        <v>6</v>
      </c>
      <c r="X210" s="4">
        <v>13</v>
      </c>
      <c r="Y210" s="4">
        <v>6</v>
      </c>
      <c r="Z210" s="4">
        <v>4</v>
      </c>
      <c r="AA210" s="4">
        <v>1</v>
      </c>
      <c r="AB210" s="4">
        <v>10</v>
      </c>
      <c r="AC210" s="4">
        <v>4</v>
      </c>
      <c r="AD210" s="4">
        <v>6</v>
      </c>
      <c r="AE210" s="4">
        <v>5</v>
      </c>
      <c r="AF210" s="4">
        <v>2</v>
      </c>
      <c r="AG210" s="4">
        <v>7</v>
      </c>
      <c r="AH210" s="4">
        <v>3</v>
      </c>
      <c r="AI210" s="4">
        <v>9</v>
      </c>
      <c r="AJ210" s="4">
        <v>8</v>
      </c>
      <c r="AK210" s="4">
        <f>2025-Table10[[#This Row],[rocnik]]</f>
        <v>38</v>
      </c>
      <c r="AL210" s="4">
        <f>SUM(Table10[[#This Row],[p1 re]:[p10]])</f>
        <v>34</v>
      </c>
      <c r="AM210" s="4">
        <f>_xlfn.STDEV.P(Table10[[#This Row],[p1 re]:[p10]])</f>
        <v>1.42828568570857</v>
      </c>
      <c r="AN210" s="4">
        <f>STANDARDIZE(Table10[[#This Row],[HS]],$P$5,$Q$5)</f>
        <v>0.87766132618362525</v>
      </c>
      <c r="AO210" s="72">
        <f>ROUND((10*(Table10[[#This Row],[HS]]-$P$5)/$Q$5)+50,0)</f>
        <v>59</v>
      </c>
      <c r="AP210" s="72">
        <f>Table10[[#This Row],[HS]]-$BA$9</f>
        <v>34</v>
      </c>
      <c r="AQ210" s="72">
        <f>Table10[[#This Row],[HS]]+$BA$9</f>
        <v>34</v>
      </c>
      <c r="AR210" s="119">
        <f>PERCENTRANK(Table10[HS],Table10[[#This Row],[HS]])</f>
        <v>0.77600000000000002</v>
      </c>
      <c r="AT210" s="128">
        <f>SUM(Table10[[#This Row],[p1 re]],Table10[[#This Row],[p3 re]],Table10[[#This Row],[p7 re]],Table10[[#This Row],[p9 re]],)</f>
        <v>13</v>
      </c>
      <c r="AU210" s="128">
        <f t="shared" si="23"/>
        <v>0.52062404028775355</v>
      </c>
      <c r="AV210" s="113">
        <f t="shared" si="24"/>
        <v>55.206240402877533</v>
      </c>
      <c r="AW210" s="128">
        <f>SUM(Table10[[#This Row],[p2]],Table10[[#This Row],[p4]],Table10[[#This Row],[p6]],Table10[[#This Row],[p8]],Table10[[#This Row],[p10]])</f>
        <v>20</v>
      </c>
      <c r="AX210" s="113">
        <f t="shared" si="25"/>
        <v>0.96193238856979524</v>
      </c>
      <c r="AY210" s="113">
        <f t="shared" si="26"/>
        <v>59.619323885697952</v>
      </c>
    </row>
    <row r="211" spans="1:51" x14ac:dyDescent="0.3">
      <c r="A211" s="3">
        <v>45606</v>
      </c>
      <c r="B211" s="3">
        <v>0</v>
      </c>
      <c r="C211" s="3">
        <v>1994</v>
      </c>
      <c r="D211" s="41">
        <v>45968.927187499998</v>
      </c>
      <c r="E211" s="3" t="s">
        <v>89</v>
      </c>
      <c r="F211" s="110">
        <v>2.5</v>
      </c>
      <c r="G211" s="3">
        <v>5</v>
      </c>
      <c r="H211" s="3">
        <v>1</v>
      </c>
      <c r="I211" s="3">
        <v>5</v>
      </c>
      <c r="J211" s="3">
        <v>1</v>
      </c>
      <c r="K211" s="3">
        <v>1</v>
      </c>
      <c r="L211" s="3">
        <v>1</v>
      </c>
      <c r="M211" s="3">
        <v>1</v>
      </c>
      <c r="N211" s="3">
        <v>1</v>
      </c>
      <c r="O211" s="3">
        <v>3</v>
      </c>
      <c r="P211" s="3">
        <v>1</v>
      </c>
      <c r="Q211" s="3">
        <v>3</v>
      </c>
      <c r="R211" s="3">
        <v>4</v>
      </c>
      <c r="S211" s="3">
        <v>3</v>
      </c>
      <c r="T211" s="3">
        <v>3</v>
      </c>
      <c r="U211" s="3">
        <v>2</v>
      </c>
      <c r="V211" s="3">
        <v>4</v>
      </c>
      <c r="W211" s="3">
        <v>2</v>
      </c>
      <c r="X211" s="3">
        <v>4</v>
      </c>
      <c r="Y211" s="3">
        <v>3</v>
      </c>
      <c r="Z211" s="3">
        <v>4</v>
      </c>
      <c r="AA211" s="3">
        <v>6</v>
      </c>
      <c r="AB211" s="3">
        <v>5</v>
      </c>
      <c r="AC211" s="3">
        <v>4</v>
      </c>
      <c r="AD211" s="3">
        <v>8</v>
      </c>
      <c r="AE211" s="3">
        <v>9</v>
      </c>
      <c r="AF211" s="3">
        <v>1</v>
      </c>
      <c r="AG211" s="3">
        <v>2</v>
      </c>
      <c r="AH211" s="3">
        <v>3</v>
      </c>
      <c r="AI211" s="3">
        <v>7</v>
      </c>
      <c r="AJ211" s="3">
        <v>10</v>
      </c>
      <c r="AK211" s="3">
        <f>2025-Table10[[#This Row],[rocnik]]</f>
        <v>31</v>
      </c>
      <c r="AL211" s="4">
        <f>SUM(Table10[[#This Row],[p1 re]:[p10]])</f>
        <v>20</v>
      </c>
      <c r="AM211" s="4">
        <f>_xlfn.STDEV.P(Table10[[#This Row],[p1 re]:[p10]])</f>
        <v>1.61245154965971</v>
      </c>
      <c r="AN211" s="4">
        <f>STANDARDIZE(Table10[[#This Row],[HS]],$P$5,$Q$5)</f>
        <v>-1.2933613455638431</v>
      </c>
      <c r="AO211" s="72">
        <f>ROUND((10*(Table10[[#This Row],[HS]]-$P$5)/$Q$5)+50,0)</f>
        <v>37</v>
      </c>
      <c r="AP211" s="72">
        <f>Table10[[#This Row],[HS]]-$BA$9</f>
        <v>20</v>
      </c>
      <c r="AQ211" s="72">
        <f>Table10[[#This Row],[HS]]+$BA$9</f>
        <v>20</v>
      </c>
      <c r="AR211" s="119">
        <f>PERCENTRANK(Table10[HS],Table10[[#This Row],[HS]])</f>
        <v>0.08</v>
      </c>
      <c r="AT211" s="128">
        <f>SUM(Table10[[#This Row],[p1 re]],Table10[[#This Row],[p3 re]],Table10[[#This Row],[p7 re]],Table10[[#This Row],[p9 re]],)</f>
        <v>14</v>
      </c>
      <c r="AU211" s="128">
        <f t="shared" si="23"/>
        <v>0.78766826784914434</v>
      </c>
      <c r="AV211" s="113">
        <f t="shared" si="24"/>
        <v>57.876682678491441</v>
      </c>
      <c r="AW211" s="128">
        <f>SUM(Table10[[#This Row],[p2]],Table10[[#This Row],[p4]],Table10[[#This Row],[p6]],Table10[[#This Row],[p8]],Table10[[#This Row],[p10]])</f>
        <v>5</v>
      </c>
      <c r="AX211" s="113">
        <f t="shared" si="25"/>
        <v>-2.2325779623085014</v>
      </c>
      <c r="AY211" s="113">
        <f t="shared" si="26"/>
        <v>27.674220376914988</v>
      </c>
    </row>
    <row r="212" spans="1:51" x14ac:dyDescent="0.3">
      <c r="A212" s="4">
        <v>45607</v>
      </c>
      <c r="B212" s="4">
        <v>0</v>
      </c>
      <c r="C212" s="4">
        <v>2000</v>
      </c>
      <c r="D212" s="42">
        <v>45968.922858796293</v>
      </c>
      <c r="E212" s="4" t="s">
        <v>42</v>
      </c>
      <c r="F212" s="110">
        <v>2.5</v>
      </c>
      <c r="G212" s="4">
        <v>5</v>
      </c>
      <c r="H212" s="4">
        <v>3</v>
      </c>
      <c r="I212" s="4">
        <v>4</v>
      </c>
      <c r="J212" s="4">
        <v>3</v>
      </c>
      <c r="K212" s="4">
        <v>2</v>
      </c>
      <c r="L212" s="4">
        <v>3</v>
      </c>
      <c r="M212" s="4">
        <v>4</v>
      </c>
      <c r="N212" s="4">
        <v>3</v>
      </c>
      <c r="O212" s="4">
        <v>5</v>
      </c>
      <c r="P212" s="4">
        <v>4</v>
      </c>
      <c r="Q212" s="4">
        <v>8</v>
      </c>
      <c r="R212" s="4">
        <v>9</v>
      </c>
      <c r="S212" s="4">
        <v>9</v>
      </c>
      <c r="T212" s="4">
        <v>6</v>
      </c>
      <c r="U212" s="4">
        <v>6</v>
      </c>
      <c r="V212" s="4">
        <v>5</v>
      </c>
      <c r="W212" s="4">
        <v>5</v>
      </c>
      <c r="X212" s="4">
        <v>6</v>
      </c>
      <c r="Y212" s="4">
        <v>8</v>
      </c>
      <c r="Z212" s="4">
        <v>6</v>
      </c>
      <c r="AA212" s="4">
        <v>5</v>
      </c>
      <c r="AB212" s="4">
        <v>9</v>
      </c>
      <c r="AC212" s="4">
        <v>8</v>
      </c>
      <c r="AD212" s="4">
        <v>1</v>
      </c>
      <c r="AE212" s="4">
        <v>2</v>
      </c>
      <c r="AF212" s="4">
        <v>3</v>
      </c>
      <c r="AG212" s="4">
        <v>6</v>
      </c>
      <c r="AH212" s="4">
        <v>10</v>
      </c>
      <c r="AI212" s="4">
        <v>7</v>
      </c>
      <c r="AJ212" s="4">
        <v>4</v>
      </c>
      <c r="AK212" s="4">
        <f>2025-Table10[[#This Row],[rocnik]]</f>
        <v>25</v>
      </c>
      <c r="AL212" s="4">
        <f>SUM(Table10[[#This Row],[p1 re]:[p10]])</f>
        <v>36</v>
      </c>
      <c r="AM212" s="4">
        <f>_xlfn.STDEV.P(Table10[[#This Row],[p1 re]:[p10]])</f>
        <v>0.91651513899116799</v>
      </c>
      <c r="AN212" s="4">
        <f>STANDARDIZE(Table10[[#This Row],[HS]],$P$5,$Q$5)</f>
        <v>1.1878074221475494</v>
      </c>
      <c r="AO212" s="72">
        <f>ROUND((10*(Table10[[#This Row],[HS]]-$P$5)/$Q$5)+50,0)</f>
        <v>62</v>
      </c>
      <c r="AP212" s="72">
        <f>Table10[[#This Row],[HS]]-$BA$9</f>
        <v>36</v>
      </c>
      <c r="AQ212" s="72">
        <f>Table10[[#This Row],[HS]]+$BA$9</f>
        <v>36</v>
      </c>
      <c r="AR212" s="119">
        <f>PERCENTRANK(Table10[HS],Table10[[#This Row],[HS]])</f>
        <v>0.873</v>
      </c>
      <c r="AT212" s="128">
        <f>SUM(Table10[[#This Row],[p1 re]],Table10[[#This Row],[p3 re]],Table10[[#This Row],[p7 re]],Table10[[#This Row],[p9 re]],)</f>
        <v>18</v>
      </c>
      <c r="AU212" s="128">
        <f t="shared" si="23"/>
        <v>1.8558451780947076</v>
      </c>
      <c r="AV212" s="113">
        <f t="shared" si="24"/>
        <v>68.558451780947081</v>
      </c>
      <c r="AW212" s="128">
        <f>SUM(Table10[[#This Row],[p2]],Table10[[#This Row],[p4]],Table10[[#This Row],[p6]],Table10[[#This Row],[p8]],Table10[[#This Row],[p10]])</f>
        <v>16</v>
      </c>
      <c r="AX212" s="113">
        <f t="shared" si="25"/>
        <v>0.11006296166891609</v>
      </c>
      <c r="AY212" s="113">
        <f t="shared" si="26"/>
        <v>51.100629616689162</v>
      </c>
    </row>
    <row r="213" spans="1:51" x14ac:dyDescent="0.3">
      <c r="A213" s="3">
        <v>45609</v>
      </c>
      <c r="B213" s="3">
        <v>0</v>
      </c>
      <c r="C213" s="3">
        <v>1968</v>
      </c>
      <c r="D213" s="41">
        <v>45968.924814814818</v>
      </c>
      <c r="E213" s="3" t="s">
        <v>28</v>
      </c>
      <c r="F213" s="110"/>
      <c r="G213" s="3">
        <v>2</v>
      </c>
      <c r="H213" s="3">
        <v>1</v>
      </c>
      <c r="I213" s="3">
        <v>4</v>
      </c>
      <c r="J213" s="3">
        <v>4</v>
      </c>
      <c r="K213" s="3">
        <v>1</v>
      </c>
      <c r="L213" s="3">
        <v>2</v>
      </c>
      <c r="M213" s="3">
        <v>3</v>
      </c>
      <c r="N213" s="3">
        <v>2</v>
      </c>
      <c r="O213" s="3">
        <v>2</v>
      </c>
      <c r="P213" s="3">
        <v>2</v>
      </c>
      <c r="Q213" s="3">
        <v>5</v>
      </c>
      <c r="R213" s="3">
        <v>9</v>
      </c>
      <c r="S213" s="3">
        <v>5</v>
      </c>
      <c r="T213" s="3">
        <v>4</v>
      </c>
      <c r="U213" s="3">
        <v>5</v>
      </c>
      <c r="V213" s="3">
        <v>16</v>
      </c>
      <c r="W213" s="3">
        <v>17</v>
      </c>
      <c r="X213" s="3">
        <v>6</v>
      </c>
      <c r="Y213" s="3">
        <v>10</v>
      </c>
      <c r="Z213" s="3">
        <v>12</v>
      </c>
      <c r="AA213" s="3">
        <v>7</v>
      </c>
      <c r="AB213" s="3">
        <v>8</v>
      </c>
      <c r="AC213" s="3">
        <v>6</v>
      </c>
      <c r="AD213" s="3">
        <v>5</v>
      </c>
      <c r="AE213" s="3">
        <v>9</v>
      </c>
      <c r="AF213" s="3">
        <v>1</v>
      </c>
      <c r="AG213" s="3">
        <v>3</v>
      </c>
      <c r="AH213" s="3">
        <v>10</v>
      </c>
      <c r="AI213" s="3">
        <v>4</v>
      </c>
      <c r="AJ213" s="3">
        <v>2</v>
      </c>
      <c r="AK213" s="3">
        <f>2025-Table10[[#This Row],[rocnik]]</f>
        <v>57</v>
      </c>
      <c r="AL213" s="4">
        <f>SUM(Table10[[#This Row],[p1 re]:[p10]])</f>
        <v>23</v>
      </c>
      <c r="AM213" s="4">
        <f>_xlfn.STDEV.P(Table10[[#This Row],[p1 re]:[p10]])</f>
        <v>1.004987562112089</v>
      </c>
      <c r="AN213" s="4">
        <f>STANDARDIZE(Table10[[#This Row],[HS]],$P$5,$Q$5)</f>
        <v>-0.82814220161795693</v>
      </c>
      <c r="AO213" s="72">
        <f>ROUND((10*(Table10[[#This Row],[HS]]-$P$5)/$Q$5)+50,0)</f>
        <v>42</v>
      </c>
      <c r="AP213" s="72">
        <f>Table10[[#This Row],[HS]]-$BA$9</f>
        <v>23</v>
      </c>
      <c r="AQ213" s="72">
        <f>Table10[[#This Row],[HS]]+$BA$9</f>
        <v>23</v>
      </c>
      <c r="AR213" s="119">
        <f>PERCENTRANK(Table10[HS],Table10[[#This Row],[HS]])</f>
        <v>0.19800000000000001</v>
      </c>
      <c r="AT213" s="128">
        <f>SUM(Table10[[#This Row],[p1 re]],Table10[[#This Row],[p3 re]],Table10[[#This Row],[p7 re]],Table10[[#This Row],[p9 re]],)</f>
        <v>11</v>
      </c>
      <c r="AU213" s="128">
        <f t="shared" si="23"/>
        <v>-1.346441483502806E-2</v>
      </c>
      <c r="AV213" s="113">
        <f t="shared" si="24"/>
        <v>49.865355851649717</v>
      </c>
      <c r="AW213" s="128">
        <f>SUM(Table10[[#This Row],[p2]],Table10[[#This Row],[p4]],Table10[[#This Row],[p6]],Table10[[#This Row],[p8]],Table10[[#This Row],[p10]])</f>
        <v>11</v>
      </c>
      <c r="AX213" s="113">
        <f t="shared" si="25"/>
        <v>-0.95477382195718286</v>
      </c>
      <c r="AY213" s="113">
        <f t="shared" si="26"/>
        <v>40.452261780428174</v>
      </c>
    </row>
    <row r="214" spans="1:51" x14ac:dyDescent="0.3">
      <c r="A214" s="4">
        <v>45677</v>
      </c>
      <c r="B214" s="4">
        <v>0</v>
      </c>
      <c r="C214" s="4">
        <v>2007</v>
      </c>
      <c r="D214" s="42">
        <v>45969.468622685185</v>
      </c>
      <c r="E214" s="4">
        <v>5</v>
      </c>
      <c r="F214" s="110">
        <v>5</v>
      </c>
      <c r="G214" s="4">
        <v>4</v>
      </c>
      <c r="H214" s="4">
        <v>5</v>
      </c>
      <c r="I214" s="4">
        <v>2</v>
      </c>
      <c r="J214" s="4">
        <v>5</v>
      </c>
      <c r="K214" s="4">
        <v>4</v>
      </c>
      <c r="L214" s="4">
        <v>4</v>
      </c>
      <c r="M214" s="4">
        <v>2</v>
      </c>
      <c r="N214" s="4">
        <v>4</v>
      </c>
      <c r="O214" s="4">
        <v>3</v>
      </c>
      <c r="P214" s="4">
        <v>5</v>
      </c>
      <c r="Q214" s="4">
        <v>6</v>
      </c>
      <c r="R214" s="4">
        <v>3</v>
      </c>
      <c r="S214" s="4">
        <v>6</v>
      </c>
      <c r="T214" s="4">
        <v>3</v>
      </c>
      <c r="U214" s="4">
        <v>5</v>
      </c>
      <c r="V214" s="4">
        <v>4</v>
      </c>
      <c r="W214" s="4">
        <v>4</v>
      </c>
      <c r="X214" s="4">
        <v>4</v>
      </c>
      <c r="Y214" s="4">
        <v>6</v>
      </c>
      <c r="Z214" s="4">
        <v>3</v>
      </c>
      <c r="AA214" s="4">
        <v>4</v>
      </c>
      <c r="AB214" s="4">
        <v>5</v>
      </c>
      <c r="AC214" s="4">
        <v>1</v>
      </c>
      <c r="AD214" s="4">
        <v>6</v>
      </c>
      <c r="AE214" s="4">
        <v>3</v>
      </c>
      <c r="AF214" s="4">
        <v>10</v>
      </c>
      <c r="AG214" s="4">
        <v>9</v>
      </c>
      <c r="AH214" s="4">
        <v>8</v>
      </c>
      <c r="AI214" s="4">
        <v>2</v>
      </c>
      <c r="AJ214" s="4">
        <v>7</v>
      </c>
      <c r="AK214" s="4">
        <f>2025-Table10[[#This Row],[rocnik]]</f>
        <v>18</v>
      </c>
      <c r="AL214" s="4">
        <f>SUM(Table10[[#This Row],[p1 re]:[p10]])</f>
        <v>38</v>
      </c>
      <c r="AM214" s="4">
        <f>_xlfn.STDEV.P(Table10[[#This Row],[p1 re]:[p10]])</f>
        <v>1.0770329614269007</v>
      </c>
      <c r="AN214" s="4">
        <f>STANDARDIZE(Table10[[#This Row],[HS]],$P$5,$Q$5)</f>
        <v>1.4979535181114734</v>
      </c>
      <c r="AO214" s="72">
        <f>ROUND((10*(Table10[[#This Row],[HS]]-$P$5)/$Q$5)+50,0)</f>
        <v>65</v>
      </c>
      <c r="AP214" s="72">
        <f>Table10[[#This Row],[HS]]-$BA$9</f>
        <v>38</v>
      </c>
      <c r="AQ214" s="72">
        <f>Table10[[#This Row],[HS]]+$BA$9</f>
        <v>38</v>
      </c>
      <c r="AR214" s="119">
        <f>PERCENTRANK(Table10[HS],Table10[[#This Row],[HS]])</f>
        <v>0.91900000000000004</v>
      </c>
      <c r="AT214" s="128">
        <f>SUM(Table10[[#This Row],[p1 re]],Table10[[#This Row],[p3 re]],Table10[[#This Row],[p7 re]],Table10[[#This Row],[p9 re]],)</f>
        <v>11</v>
      </c>
      <c r="AU214" s="128">
        <f t="shared" si="23"/>
        <v>-1.346441483502806E-2</v>
      </c>
      <c r="AV214" s="113">
        <f t="shared" si="24"/>
        <v>49.865355851649717</v>
      </c>
      <c r="AW214" s="128">
        <f>SUM(Table10[[#This Row],[p2]],Table10[[#This Row],[p4]],Table10[[#This Row],[p6]],Table10[[#This Row],[p8]],Table10[[#This Row],[p10]])</f>
        <v>23</v>
      </c>
      <c r="AX214" s="113">
        <f t="shared" si="25"/>
        <v>1.6008344587454546</v>
      </c>
      <c r="AY214" s="113">
        <f t="shared" si="26"/>
        <v>66.008344587454545</v>
      </c>
    </row>
    <row r="215" spans="1:51" x14ac:dyDescent="0.3">
      <c r="A215" s="3">
        <v>45721</v>
      </c>
      <c r="B215" s="3">
        <v>0</v>
      </c>
      <c r="C215" s="3">
        <v>2004</v>
      </c>
      <c r="D215" s="41">
        <v>45969.650497685187</v>
      </c>
      <c r="E215" s="3">
        <v>3</v>
      </c>
      <c r="F215" s="110">
        <v>4</v>
      </c>
      <c r="G215" s="3">
        <v>4</v>
      </c>
      <c r="H215" s="3">
        <v>5</v>
      </c>
      <c r="I215" s="3">
        <v>1</v>
      </c>
      <c r="J215" s="3">
        <v>5</v>
      </c>
      <c r="K215" s="3">
        <v>2</v>
      </c>
      <c r="L215" s="3">
        <v>2</v>
      </c>
      <c r="M215" s="3">
        <v>1</v>
      </c>
      <c r="N215" s="3">
        <v>5</v>
      </c>
      <c r="O215" s="3">
        <v>1</v>
      </c>
      <c r="P215" s="3">
        <v>3</v>
      </c>
      <c r="Q215" s="3">
        <v>4</v>
      </c>
      <c r="R215" s="3">
        <v>3</v>
      </c>
      <c r="S215" s="3">
        <v>2</v>
      </c>
      <c r="T215" s="3">
        <v>2</v>
      </c>
      <c r="U215" s="3">
        <v>14</v>
      </c>
      <c r="V215" s="3">
        <v>5</v>
      </c>
      <c r="W215" s="3">
        <v>2</v>
      </c>
      <c r="X215" s="3">
        <v>4</v>
      </c>
      <c r="Y215" s="3">
        <v>3</v>
      </c>
      <c r="Z215" s="3">
        <v>8</v>
      </c>
      <c r="AA215" s="3">
        <v>10</v>
      </c>
      <c r="AB215" s="3">
        <v>3</v>
      </c>
      <c r="AC215" s="3">
        <v>5</v>
      </c>
      <c r="AD215" s="3">
        <v>1</v>
      </c>
      <c r="AE215" s="3">
        <v>8</v>
      </c>
      <c r="AF215" s="3">
        <v>2</v>
      </c>
      <c r="AG215" s="3">
        <v>7</v>
      </c>
      <c r="AH215" s="3">
        <v>6</v>
      </c>
      <c r="AI215" s="3">
        <v>4</v>
      </c>
      <c r="AJ215" s="3">
        <v>9</v>
      </c>
      <c r="AK215" s="3">
        <f>2025-Table10[[#This Row],[rocnik]]</f>
        <v>21</v>
      </c>
      <c r="AL215" s="4">
        <f>SUM(Table10[[#This Row],[p1 re]:[p10]])</f>
        <v>29</v>
      </c>
      <c r="AM215" s="4">
        <f>_xlfn.STDEV.P(Table10[[#This Row],[p1 re]:[p10]])</f>
        <v>1.6401219466856725</v>
      </c>
      <c r="AN215" s="4">
        <f>STANDARDIZE(Table10[[#This Row],[HS]],$P$5,$Q$5)</f>
        <v>0.1022960862738152</v>
      </c>
      <c r="AO215" s="72">
        <f>ROUND((10*(Table10[[#This Row],[HS]]-$P$5)/$Q$5)+50,0)</f>
        <v>51</v>
      </c>
      <c r="AP215" s="72">
        <f>Table10[[#This Row],[HS]]-$BA$9</f>
        <v>29</v>
      </c>
      <c r="AQ215" s="72">
        <f>Table10[[#This Row],[HS]]+$BA$9</f>
        <v>29</v>
      </c>
      <c r="AR215" s="119">
        <f>PERCENTRANK(Table10[HS],Table10[[#This Row],[HS]])</f>
        <v>0.47199999999999998</v>
      </c>
      <c r="AT215" s="128">
        <f>SUM(Table10[[#This Row],[p1 re]],Table10[[#This Row],[p3 re]],Table10[[#This Row],[p7 re]],Table10[[#This Row],[p9 re]],)</f>
        <v>7</v>
      </c>
      <c r="AU215" s="128">
        <f t="shared" si="23"/>
        <v>-1.0816413250805912</v>
      </c>
      <c r="AV215" s="113">
        <f t="shared" si="24"/>
        <v>39.183586749194092</v>
      </c>
      <c r="AW215" s="128">
        <f>SUM(Table10[[#This Row],[p2]],Table10[[#This Row],[p4]],Table10[[#This Row],[p6]],Table10[[#This Row],[p8]],Table10[[#This Row],[p10]])</f>
        <v>20</v>
      </c>
      <c r="AX215" s="113">
        <f t="shared" si="25"/>
        <v>0.96193238856979524</v>
      </c>
      <c r="AY215" s="113">
        <f t="shared" si="26"/>
        <v>59.619323885697952</v>
      </c>
    </row>
    <row r="216" spans="1:51" x14ac:dyDescent="0.3">
      <c r="A216" s="4">
        <v>45803</v>
      </c>
      <c r="B216" s="4">
        <v>1</v>
      </c>
      <c r="C216" s="4">
        <v>1999</v>
      </c>
      <c r="D216" s="42">
        <v>45969.937280092592</v>
      </c>
      <c r="E216" s="4">
        <v>1</v>
      </c>
      <c r="F216" s="110">
        <v>1</v>
      </c>
      <c r="G216" s="4">
        <v>2</v>
      </c>
      <c r="H216" s="4">
        <v>2</v>
      </c>
      <c r="I216" s="4">
        <v>4</v>
      </c>
      <c r="J216" s="4">
        <v>4</v>
      </c>
      <c r="K216" s="4">
        <v>1</v>
      </c>
      <c r="L216" s="4">
        <v>1</v>
      </c>
      <c r="M216" s="4">
        <v>1</v>
      </c>
      <c r="N216" s="4">
        <v>4</v>
      </c>
      <c r="O216" s="4">
        <v>2</v>
      </c>
      <c r="P216" s="4">
        <v>2</v>
      </c>
      <c r="Q216" s="4">
        <v>17</v>
      </c>
      <c r="R216" s="4">
        <v>21</v>
      </c>
      <c r="S216" s="4">
        <v>30</v>
      </c>
      <c r="T216" s="4">
        <v>7</v>
      </c>
      <c r="U216" s="4">
        <v>5</v>
      </c>
      <c r="V216" s="4">
        <v>7</v>
      </c>
      <c r="W216" s="4">
        <v>7</v>
      </c>
      <c r="X216" s="4">
        <v>6</v>
      </c>
      <c r="Y216" s="4">
        <v>18</v>
      </c>
      <c r="Z216" s="4">
        <v>12</v>
      </c>
      <c r="AA216" s="4">
        <v>6</v>
      </c>
      <c r="AB216" s="4">
        <v>1</v>
      </c>
      <c r="AC216" s="4">
        <v>9</v>
      </c>
      <c r="AD216" s="4">
        <v>10</v>
      </c>
      <c r="AE216" s="4">
        <v>7</v>
      </c>
      <c r="AF216" s="4">
        <v>2</v>
      </c>
      <c r="AG216" s="4">
        <v>8</v>
      </c>
      <c r="AH216" s="4">
        <v>4</v>
      </c>
      <c r="AI216" s="4">
        <v>3</v>
      </c>
      <c r="AJ216" s="4">
        <v>5</v>
      </c>
      <c r="AK216" s="4">
        <f>2025-Table10[[#This Row],[rocnik]]</f>
        <v>26</v>
      </c>
      <c r="AL216" s="4">
        <f>SUM(Table10[[#This Row],[p1 re]:[p10]])</f>
        <v>23</v>
      </c>
      <c r="AM216" s="4">
        <f>_xlfn.STDEV.P(Table10[[#This Row],[p1 re]:[p10]])</f>
        <v>1.1874342087037917</v>
      </c>
      <c r="AN216" s="4">
        <f>STANDARDIZE(Table10[[#This Row],[HS]],$P$5,$Q$5)</f>
        <v>-0.82814220161795693</v>
      </c>
      <c r="AO216" s="72">
        <f>ROUND((10*(Table10[[#This Row],[HS]]-$P$5)/$Q$5)+50,0)</f>
        <v>42</v>
      </c>
      <c r="AP216" s="72">
        <f>Table10[[#This Row],[HS]]-$BA$9</f>
        <v>23</v>
      </c>
      <c r="AQ216" s="72">
        <f>Table10[[#This Row],[HS]]+$BA$9</f>
        <v>23</v>
      </c>
      <c r="AR216" s="119">
        <f>PERCENTRANK(Table10[HS],Table10[[#This Row],[HS]])</f>
        <v>0.19800000000000001</v>
      </c>
      <c r="AT216" s="128">
        <f>SUM(Table10[[#This Row],[p1 re]],Table10[[#This Row],[p3 re]],Table10[[#This Row],[p7 re]],Table10[[#This Row],[p9 re]],)</f>
        <v>9</v>
      </c>
      <c r="AU216" s="128">
        <f t="shared" si="23"/>
        <v>-0.54755286995780961</v>
      </c>
      <c r="AV216" s="113">
        <f t="shared" si="24"/>
        <v>44.524471300421908</v>
      </c>
      <c r="AW216" s="128">
        <f>SUM(Table10[[#This Row],[p2]],Table10[[#This Row],[p4]],Table10[[#This Row],[p6]],Table10[[#This Row],[p8]],Table10[[#This Row],[p10]])</f>
        <v>13</v>
      </c>
      <c r="AX216" s="113">
        <f t="shared" si="25"/>
        <v>-0.52883910850674332</v>
      </c>
      <c r="AY216" s="113">
        <f t="shared" si="26"/>
        <v>44.711608914932569</v>
      </c>
    </row>
    <row r="217" spans="1:51" x14ac:dyDescent="0.3">
      <c r="A217" s="3">
        <v>45805</v>
      </c>
      <c r="B217" s="3">
        <v>0</v>
      </c>
      <c r="C217" s="3">
        <v>2003</v>
      </c>
      <c r="D217" s="41">
        <v>45969.965370370373</v>
      </c>
      <c r="E217" s="3" t="s">
        <v>34</v>
      </c>
      <c r="F217" s="110">
        <v>1</v>
      </c>
      <c r="G217" s="3">
        <v>5</v>
      </c>
      <c r="H217" s="3">
        <v>4</v>
      </c>
      <c r="I217" s="3">
        <v>5</v>
      </c>
      <c r="J217" s="3">
        <v>2</v>
      </c>
      <c r="K217" s="3">
        <v>5</v>
      </c>
      <c r="L217" s="3">
        <v>1</v>
      </c>
      <c r="M217" s="3">
        <v>5</v>
      </c>
      <c r="N217" s="3">
        <v>1</v>
      </c>
      <c r="O217" s="3">
        <v>5</v>
      </c>
      <c r="P217" s="3">
        <v>1</v>
      </c>
      <c r="Q217" s="3">
        <v>8</v>
      </c>
      <c r="R217" s="3">
        <v>8</v>
      </c>
      <c r="S217" s="3">
        <v>4</v>
      </c>
      <c r="T217" s="3">
        <v>9</v>
      </c>
      <c r="U217" s="3">
        <v>27</v>
      </c>
      <c r="V217" s="3">
        <v>6</v>
      </c>
      <c r="W217" s="3">
        <v>4</v>
      </c>
      <c r="X217" s="3">
        <v>6</v>
      </c>
      <c r="Y217" s="3">
        <v>8</v>
      </c>
      <c r="Z217" s="3">
        <v>9</v>
      </c>
      <c r="AA217" s="3">
        <v>3</v>
      </c>
      <c r="AB217" s="3">
        <v>8</v>
      </c>
      <c r="AC217" s="3">
        <v>10</v>
      </c>
      <c r="AD217" s="3">
        <v>1</v>
      </c>
      <c r="AE217" s="3">
        <v>4</v>
      </c>
      <c r="AF217" s="3">
        <v>7</v>
      </c>
      <c r="AG217" s="3">
        <v>6</v>
      </c>
      <c r="AH217" s="3">
        <v>9</v>
      </c>
      <c r="AI217" s="3">
        <v>5</v>
      </c>
      <c r="AJ217" s="3">
        <v>2</v>
      </c>
      <c r="AK217" s="3">
        <f>2025-Table10[[#This Row],[rocnik]]</f>
        <v>22</v>
      </c>
      <c r="AL217" s="4">
        <f>SUM(Table10[[#This Row],[p1 re]:[p10]])</f>
        <v>34</v>
      </c>
      <c r="AM217" s="4">
        <f>_xlfn.STDEV.P(Table10[[#This Row],[p1 re]:[p10]])</f>
        <v>1.8</v>
      </c>
      <c r="AN217" s="4">
        <f>STANDARDIZE(Table10[[#This Row],[HS]],$P$5,$Q$5)</f>
        <v>0.87766132618362525</v>
      </c>
      <c r="AO217" s="72">
        <f>ROUND((10*(Table10[[#This Row],[HS]]-$P$5)/$Q$5)+50,0)</f>
        <v>59</v>
      </c>
      <c r="AP217" s="72">
        <f>Table10[[#This Row],[HS]]-$BA$9</f>
        <v>34</v>
      </c>
      <c r="AQ217" s="72">
        <f>Table10[[#This Row],[HS]]+$BA$9</f>
        <v>34</v>
      </c>
      <c r="AR217" s="119">
        <f>PERCENTRANK(Table10[HS],Table10[[#This Row],[HS]])</f>
        <v>0.77600000000000002</v>
      </c>
      <c r="AT217" s="128">
        <f>SUM(Table10[[#This Row],[p1 re]],Table10[[#This Row],[p3 re]],Table10[[#This Row],[p7 re]],Table10[[#This Row],[p9 re]],)</f>
        <v>20</v>
      </c>
      <c r="AU217" s="128">
        <f t="shared" si="23"/>
        <v>2.3899336332174892</v>
      </c>
      <c r="AV217" s="113">
        <f t="shared" si="24"/>
        <v>73.899336332174897</v>
      </c>
      <c r="AW217" s="128">
        <f>SUM(Table10[[#This Row],[p2]],Table10[[#This Row],[p4]],Table10[[#This Row],[p6]],Table10[[#This Row],[p8]],Table10[[#This Row],[p10]])</f>
        <v>9</v>
      </c>
      <c r="AX217" s="113">
        <f t="shared" si="25"/>
        <v>-1.3807085354076225</v>
      </c>
      <c r="AY217" s="113">
        <f t="shared" si="26"/>
        <v>36.192914645923778</v>
      </c>
    </row>
    <row r="218" spans="1:51" x14ac:dyDescent="0.3">
      <c r="A218" s="4">
        <v>45811</v>
      </c>
      <c r="B218" s="4">
        <v>0</v>
      </c>
      <c r="C218" s="4">
        <v>2005</v>
      </c>
      <c r="D218" s="42">
        <v>45969.991006944445</v>
      </c>
      <c r="E218" s="4" t="s">
        <v>28</v>
      </c>
      <c r="F218" s="110"/>
      <c r="G218" s="4">
        <v>4</v>
      </c>
      <c r="H218" s="4">
        <v>4</v>
      </c>
      <c r="I218" s="4">
        <v>2</v>
      </c>
      <c r="J218" s="4">
        <v>3</v>
      </c>
      <c r="K218" s="4">
        <v>1</v>
      </c>
      <c r="L218" s="4">
        <v>4</v>
      </c>
      <c r="M218" s="4">
        <v>1</v>
      </c>
      <c r="N218" s="4">
        <v>2</v>
      </c>
      <c r="O218" s="4">
        <v>2</v>
      </c>
      <c r="P218" s="4">
        <v>1</v>
      </c>
      <c r="Q218" s="4">
        <v>6</v>
      </c>
      <c r="R218" s="4">
        <v>7</v>
      </c>
      <c r="S218" s="4">
        <v>4</v>
      </c>
      <c r="T218" s="4">
        <v>6</v>
      </c>
      <c r="U218" s="4">
        <v>4</v>
      </c>
      <c r="V218" s="4">
        <v>8</v>
      </c>
      <c r="W218" s="4">
        <v>5</v>
      </c>
      <c r="X218" s="4">
        <v>8</v>
      </c>
      <c r="Y218" s="4">
        <v>5</v>
      </c>
      <c r="Z218" s="4">
        <v>6</v>
      </c>
      <c r="AA218" s="4">
        <v>2</v>
      </c>
      <c r="AB218" s="4">
        <v>6</v>
      </c>
      <c r="AC218" s="4">
        <v>10</v>
      </c>
      <c r="AD218" s="4">
        <v>8</v>
      </c>
      <c r="AE218" s="4">
        <v>3</v>
      </c>
      <c r="AF218" s="4">
        <v>5</v>
      </c>
      <c r="AG218" s="4">
        <v>4</v>
      </c>
      <c r="AH218" s="4">
        <v>1</v>
      </c>
      <c r="AI218" s="4">
        <v>9</v>
      </c>
      <c r="AJ218" s="4">
        <v>7</v>
      </c>
      <c r="AK218" s="4">
        <f>2025-Table10[[#This Row],[rocnik]]</f>
        <v>20</v>
      </c>
      <c r="AL218" s="4">
        <f>SUM(Table10[[#This Row],[p1 re]:[p10]])</f>
        <v>24</v>
      </c>
      <c r="AM218" s="4">
        <f>_xlfn.STDEV.P(Table10[[#This Row],[p1 re]:[p10]])</f>
        <v>1.2</v>
      </c>
      <c r="AN218" s="4">
        <f>STANDARDIZE(Table10[[#This Row],[HS]],$P$5,$Q$5)</f>
        <v>-0.67306915363599495</v>
      </c>
      <c r="AO218" s="72">
        <f>ROUND((10*(Table10[[#This Row],[HS]]-$P$5)/$Q$5)+50,0)</f>
        <v>43</v>
      </c>
      <c r="AP218" s="72">
        <f>Table10[[#This Row],[HS]]-$BA$9</f>
        <v>24</v>
      </c>
      <c r="AQ218" s="72">
        <f>Table10[[#This Row],[HS]]+$BA$9</f>
        <v>24</v>
      </c>
      <c r="AR218" s="119">
        <f>PERCENTRANK(Table10[HS],Table10[[#This Row],[HS]])</f>
        <v>0.24399999999999999</v>
      </c>
      <c r="AT218" s="128">
        <f>SUM(Table10[[#This Row],[p1 re]],Table10[[#This Row],[p3 re]],Table10[[#This Row],[p7 re]],Table10[[#This Row],[p9 re]],)</f>
        <v>9</v>
      </c>
      <c r="AU218" s="128">
        <f t="shared" si="23"/>
        <v>-0.54755286995780961</v>
      </c>
      <c r="AV218" s="113">
        <f t="shared" si="24"/>
        <v>44.524471300421908</v>
      </c>
      <c r="AW218" s="128">
        <f>SUM(Table10[[#This Row],[p2]],Table10[[#This Row],[p4]],Table10[[#This Row],[p6]],Table10[[#This Row],[p8]],Table10[[#This Row],[p10]])</f>
        <v>14</v>
      </c>
      <c r="AX218" s="113">
        <f t="shared" si="25"/>
        <v>-0.31587175178152349</v>
      </c>
      <c r="AY218" s="113">
        <f t="shared" si="26"/>
        <v>46.841282482184766</v>
      </c>
    </row>
    <row r="219" spans="1:51" x14ac:dyDescent="0.3">
      <c r="A219" s="3">
        <v>45819</v>
      </c>
      <c r="B219" s="3">
        <v>0</v>
      </c>
      <c r="C219" s="3">
        <v>1970</v>
      </c>
      <c r="D219" s="41">
        <v>45970.195717592593</v>
      </c>
      <c r="E219" s="3" t="s">
        <v>103</v>
      </c>
      <c r="F219" s="110">
        <v>1</v>
      </c>
      <c r="G219" s="3">
        <v>1</v>
      </c>
      <c r="H219" s="3">
        <v>1</v>
      </c>
      <c r="I219" s="3">
        <v>1</v>
      </c>
      <c r="J219" s="3">
        <v>2</v>
      </c>
      <c r="K219" s="3">
        <v>1</v>
      </c>
      <c r="L219" s="3">
        <v>2</v>
      </c>
      <c r="M219" s="3">
        <v>1</v>
      </c>
      <c r="N219" s="3">
        <v>5</v>
      </c>
      <c r="O219" s="3">
        <v>1</v>
      </c>
      <c r="P219" s="3">
        <v>1</v>
      </c>
      <c r="Q219" s="3">
        <v>8</v>
      </c>
      <c r="R219" s="3">
        <v>9</v>
      </c>
      <c r="S219" s="3">
        <v>6</v>
      </c>
      <c r="T219" s="3">
        <v>11</v>
      </c>
      <c r="U219" s="3">
        <v>4</v>
      </c>
      <c r="V219" s="3">
        <v>9</v>
      </c>
      <c r="W219" s="3">
        <v>8</v>
      </c>
      <c r="X219" s="3">
        <v>16</v>
      </c>
      <c r="Y219" s="3">
        <v>9</v>
      </c>
      <c r="Z219" s="3">
        <v>10</v>
      </c>
      <c r="AA219" s="3">
        <v>6</v>
      </c>
      <c r="AB219" s="3">
        <v>10</v>
      </c>
      <c r="AC219" s="3">
        <v>3</v>
      </c>
      <c r="AD219" s="3">
        <v>8</v>
      </c>
      <c r="AE219" s="3">
        <v>7</v>
      </c>
      <c r="AF219" s="3">
        <v>2</v>
      </c>
      <c r="AG219" s="3">
        <v>9</v>
      </c>
      <c r="AH219" s="3">
        <v>1</v>
      </c>
      <c r="AI219" s="3">
        <v>5</v>
      </c>
      <c r="AJ219" s="3">
        <v>4</v>
      </c>
      <c r="AK219" s="3">
        <f>2025-Table10[[#This Row],[rocnik]]</f>
        <v>55</v>
      </c>
      <c r="AL219" s="4">
        <f>SUM(Table10[[#This Row],[p1 re]:[p10]])</f>
        <v>16</v>
      </c>
      <c r="AM219" s="4">
        <f>_xlfn.STDEV.P(Table10[[#This Row],[p1 re]:[p10]])</f>
        <v>1.2</v>
      </c>
      <c r="AN219" s="4">
        <f>STANDARDIZE(Table10[[#This Row],[HS]],$P$5,$Q$5)</f>
        <v>-1.913653537491691</v>
      </c>
      <c r="AO219" s="72">
        <f>ROUND((10*(Table10[[#This Row],[HS]]-$P$5)/$Q$5)+50,0)</f>
        <v>31</v>
      </c>
      <c r="AP219" s="72">
        <f>Table10[[#This Row],[HS]]-$BA$9</f>
        <v>16</v>
      </c>
      <c r="AQ219" s="72">
        <f>Table10[[#This Row],[HS]]+$BA$9</f>
        <v>16</v>
      </c>
      <c r="AR219" s="119">
        <f>PERCENTRANK(Table10[HS],Table10[[#This Row],[HS]])</f>
        <v>2.1000000000000001E-2</v>
      </c>
      <c r="AT219" s="128">
        <f>SUM(Table10[[#This Row],[p1 re]],Table10[[#This Row],[p3 re]],Table10[[#This Row],[p7 re]],Table10[[#This Row],[p9 re]],)</f>
        <v>4</v>
      </c>
      <c r="AU219" s="128">
        <f t="shared" si="23"/>
        <v>-1.8827740077647637</v>
      </c>
      <c r="AV219" s="113">
        <f t="shared" si="24"/>
        <v>31.172259922352364</v>
      </c>
      <c r="AW219" s="128">
        <f>SUM(Table10[[#This Row],[p2]],Table10[[#This Row],[p4]],Table10[[#This Row],[p6]],Table10[[#This Row],[p8]],Table10[[#This Row],[p10]])</f>
        <v>11</v>
      </c>
      <c r="AX219" s="113">
        <f t="shared" si="25"/>
        <v>-0.95477382195718286</v>
      </c>
      <c r="AY219" s="113">
        <f t="shared" si="26"/>
        <v>40.452261780428174</v>
      </c>
    </row>
    <row r="220" spans="1:51" x14ac:dyDescent="0.3">
      <c r="A220" s="4">
        <v>45855</v>
      </c>
      <c r="B220" s="4">
        <v>0</v>
      </c>
      <c r="C220" s="4">
        <v>1970</v>
      </c>
      <c r="D220" s="42">
        <v>45970.537210648145</v>
      </c>
      <c r="E220" s="4" t="s">
        <v>28</v>
      </c>
      <c r="F220" s="110"/>
      <c r="G220" s="4">
        <v>2</v>
      </c>
      <c r="H220" s="4">
        <v>2</v>
      </c>
      <c r="I220" s="4">
        <v>3</v>
      </c>
      <c r="J220" s="4">
        <v>2</v>
      </c>
      <c r="K220" s="4">
        <v>1</v>
      </c>
      <c r="L220" s="4">
        <v>2</v>
      </c>
      <c r="M220" s="4">
        <v>2</v>
      </c>
      <c r="N220" s="4">
        <v>1</v>
      </c>
      <c r="O220" s="4">
        <v>4</v>
      </c>
      <c r="P220" s="4">
        <v>2</v>
      </c>
      <c r="Q220" s="4">
        <v>13</v>
      </c>
      <c r="R220" s="4">
        <v>8</v>
      </c>
      <c r="S220" s="4">
        <v>13</v>
      </c>
      <c r="T220" s="4">
        <v>9</v>
      </c>
      <c r="U220" s="4">
        <v>10</v>
      </c>
      <c r="V220" s="4">
        <v>7</v>
      </c>
      <c r="W220" s="4">
        <v>7</v>
      </c>
      <c r="X220" s="4">
        <v>29</v>
      </c>
      <c r="Y220" s="4">
        <v>4</v>
      </c>
      <c r="Z220" s="4">
        <v>13</v>
      </c>
      <c r="AA220" s="4">
        <v>7</v>
      </c>
      <c r="AB220" s="4">
        <v>8</v>
      </c>
      <c r="AC220" s="4">
        <v>2</v>
      </c>
      <c r="AD220" s="4">
        <v>6</v>
      </c>
      <c r="AE220" s="4">
        <v>5</v>
      </c>
      <c r="AF220" s="4">
        <v>9</v>
      </c>
      <c r="AG220" s="4">
        <v>3</v>
      </c>
      <c r="AH220" s="4">
        <v>1</v>
      </c>
      <c r="AI220" s="4">
        <v>10</v>
      </c>
      <c r="AJ220" s="4">
        <v>4</v>
      </c>
      <c r="AK220" s="4">
        <f>2025-Table10[[#This Row],[rocnik]]</f>
        <v>55</v>
      </c>
      <c r="AL220" s="4">
        <f>SUM(Table10[[#This Row],[p1 re]:[p10]])</f>
        <v>21</v>
      </c>
      <c r="AM220" s="4">
        <f>_xlfn.STDEV.P(Table10[[#This Row],[p1 re]:[p10]])</f>
        <v>0.83066238629180744</v>
      </c>
      <c r="AN220" s="4">
        <f>STANDARDIZE(Table10[[#This Row],[HS]],$P$5,$Q$5)</f>
        <v>-1.1382882975818809</v>
      </c>
      <c r="AO220" s="72">
        <f>ROUND((10*(Table10[[#This Row],[HS]]-$P$5)/$Q$5)+50,0)</f>
        <v>39</v>
      </c>
      <c r="AP220" s="72">
        <f>Table10[[#This Row],[HS]]-$BA$9</f>
        <v>21</v>
      </c>
      <c r="AQ220" s="72">
        <f>Table10[[#This Row],[HS]]+$BA$9</f>
        <v>21</v>
      </c>
      <c r="AR220" s="119">
        <f>PERCENTRANK(Table10[HS],Table10[[#This Row],[HS]])</f>
        <v>0.13</v>
      </c>
      <c r="AT220" s="128">
        <f>SUM(Table10[[#This Row],[p1 re]],Table10[[#This Row],[p3 re]],Table10[[#This Row],[p7 re]],Table10[[#This Row],[p9 re]],)</f>
        <v>11</v>
      </c>
      <c r="AU220" s="128">
        <f t="shared" si="23"/>
        <v>-1.346441483502806E-2</v>
      </c>
      <c r="AV220" s="113">
        <f t="shared" si="24"/>
        <v>49.865355851649717</v>
      </c>
      <c r="AW220" s="128">
        <f>SUM(Table10[[#This Row],[p2]],Table10[[#This Row],[p4]],Table10[[#This Row],[p6]],Table10[[#This Row],[p8]],Table10[[#This Row],[p10]])</f>
        <v>9</v>
      </c>
      <c r="AX220" s="113">
        <f t="shared" si="25"/>
        <v>-1.3807085354076225</v>
      </c>
      <c r="AY220" s="113">
        <f t="shared" si="26"/>
        <v>36.192914645923778</v>
      </c>
    </row>
    <row r="221" spans="1:51" x14ac:dyDescent="0.3">
      <c r="A221" s="3">
        <v>45886</v>
      </c>
      <c r="B221" s="3">
        <v>0</v>
      </c>
      <c r="C221" s="3">
        <v>2004</v>
      </c>
      <c r="D221" s="41">
        <v>45970.642650462964</v>
      </c>
      <c r="E221" s="3" t="s">
        <v>108</v>
      </c>
      <c r="F221" s="110">
        <v>2</v>
      </c>
      <c r="G221" s="3">
        <v>5</v>
      </c>
      <c r="H221" s="3">
        <v>1</v>
      </c>
      <c r="I221" s="3">
        <v>5</v>
      </c>
      <c r="J221" s="3">
        <v>1</v>
      </c>
      <c r="K221" s="3">
        <v>1</v>
      </c>
      <c r="L221" s="3">
        <v>1</v>
      </c>
      <c r="M221" s="3">
        <v>3</v>
      </c>
      <c r="N221" s="3">
        <v>1</v>
      </c>
      <c r="O221" s="3">
        <v>5</v>
      </c>
      <c r="P221" s="3">
        <v>1</v>
      </c>
      <c r="Q221" s="3">
        <v>6</v>
      </c>
      <c r="R221" s="3">
        <v>3</v>
      </c>
      <c r="S221" s="3">
        <v>5</v>
      </c>
      <c r="T221" s="3">
        <v>4</v>
      </c>
      <c r="U221" s="3">
        <v>3</v>
      </c>
      <c r="V221" s="3">
        <v>4</v>
      </c>
      <c r="W221" s="3">
        <v>3</v>
      </c>
      <c r="X221" s="3">
        <v>5</v>
      </c>
      <c r="Y221" s="3">
        <v>11</v>
      </c>
      <c r="Z221" s="3">
        <v>4</v>
      </c>
      <c r="AA221" s="3">
        <v>8</v>
      </c>
      <c r="AB221" s="3">
        <v>7</v>
      </c>
      <c r="AC221" s="3">
        <v>9</v>
      </c>
      <c r="AD221" s="3">
        <v>4</v>
      </c>
      <c r="AE221" s="3">
        <v>3</v>
      </c>
      <c r="AF221" s="3">
        <v>2</v>
      </c>
      <c r="AG221" s="3">
        <v>5</v>
      </c>
      <c r="AH221" s="3">
        <v>6</v>
      </c>
      <c r="AI221" s="3">
        <v>1</v>
      </c>
      <c r="AJ221" s="3">
        <v>10</v>
      </c>
      <c r="AK221" s="3">
        <f>2025-Table10[[#This Row],[rocnik]]</f>
        <v>21</v>
      </c>
      <c r="AL221" s="4">
        <f>SUM(Table10[[#This Row],[p1 re]:[p10]])</f>
        <v>24</v>
      </c>
      <c r="AM221" s="4">
        <f>_xlfn.STDEV.P(Table10[[#This Row],[p1 re]:[p10]])</f>
        <v>1.8</v>
      </c>
      <c r="AN221" s="4">
        <f>STANDARDIZE(Table10[[#This Row],[HS]],$P$5,$Q$5)</f>
        <v>-0.67306915363599495</v>
      </c>
      <c r="AO221" s="72">
        <f>ROUND((10*(Table10[[#This Row],[HS]]-$P$5)/$Q$5)+50,0)</f>
        <v>43</v>
      </c>
      <c r="AP221" s="72">
        <f>Table10[[#This Row],[HS]]-$BA$9</f>
        <v>24</v>
      </c>
      <c r="AQ221" s="72">
        <f>Table10[[#This Row],[HS]]+$BA$9</f>
        <v>24</v>
      </c>
      <c r="AR221" s="119">
        <f>PERCENTRANK(Table10[HS],Table10[[#This Row],[HS]])</f>
        <v>0.24399999999999999</v>
      </c>
      <c r="AT221" s="128">
        <f>SUM(Table10[[#This Row],[p1 re]],Table10[[#This Row],[p3 re]],Table10[[#This Row],[p7 re]],Table10[[#This Row],[p9 re]],)</f>
        <v>18</v>
      </c>
      <c r="AU221" s="128">
        <f t="shared" si="23"/>
        <v>1.8558451780947076</v>
      </c>
      <c r="AV221" s="113">
        <f t="shared" si="24"/>
        <v>68.558451780947081</v>
      </c>
      <c r="AW221" s="128">
        <f>SUM(Table10[[#This Row],[p2]],Table10[[#This Row],[p4]],Table10[[#This Row],[p6]],Table10[[#This Row],[p8]],Table10[[#This Row],[p10]])</f>
        <v>5</v>
      </c>
      <c r="AX221" s="113">
        <f t="shared" si="25"/>
        <v>-2.2325779623085014</v>
      </c>
      <c r="AY221" s="113">
        <f t="shared" si="26"/>
        <v>27.674220376914988</v>
      </c>
    </row>
    <row r="222" spans="1:51" x14ac:dyDescent="0.3">
      <c r="A222" s="4">
        <v>45974</v>
      </c>
      <c r="B222" s="4">
        <v>0</v>
      </c>
      <c r="C222" s="4">
        <v>2005</v>
      </c>
      <c r="D222" s="42">
        <v>45970.970185185186</v>
      </c>
      <c r="E222" s="4" t="s">
        <v>98</v>
      </c>
      <c r="F222" s="110">
        <v>3</v>
      </c>
      <c r="G222" s="4">
        <v>4</v>
      </c>
      <c r="H222" s="4">
        <v>5</v>
      </c>
      <c r="I222" s="4">
        <v>5</v>
      </c>
      <c r="J222" s="4">
        <v>5</v>
      </c>
      <c r="K222" s="4">
        <v>3</v>
      </c>
      <c r="L222" s="4">
        <v>4</v>
      </c>
      <c r="M222" s="4">
        <v>3</v>
      </c>
      <c r="N222" s="4">
        <v>5</v>
      </c>
      <c r="O222" s="4">
        <v>5</v>
      </c>
      <c r="P222" s="4">
        <v>2</v>
      </c>
      <c r="Q222" s="4">
        <v>4</v>
      </c>
      <c r="R222" s="4">
        <v>6</v>
      </c>
      <c r="S222" s="4">
        <v>5</v>
      </c>
      <c r="T222" s="4">
        <v>4</v>
      </c>
      <c r="U222" s="4">
        <v>4</v>
      </c>
      <c r="V222" s="4">
        <v>4</v>
      </c>
      <c r="W222" s="4">
        <v>5</v>
      </c>
      <c r="X222" s="4">
        <v>5</v>
      </c>
      <c r="Y222" s="4">
        <v>5</v>
      </c>
      <c r="Z222" s="4">
        <v>4</v>
      </c>
      <c r="AA222" s="4">
        <v>6</v>
      </c>
      <c r="AB222" s="4">
        <v>4</v>
      </c>
      <c r="AC222" s="4">
        <v>5</v>
      </c>
      <c r="AD222" s="4">
        <v>1</v>
      </c>
      <c r="AE222" s="4">
        <v>8</v>
      </c>
      <c r="AF222" s="4">
        <v>3</v>
      </c>
      <c r="AG222" s="4">
        <v>10</v>
      </c>
      <c r="AH222" s="4">
        <v>9</v>
      </c>
      <c r="AI222" s="4">
        <v>7</v>
      </c>
      <c r="AJ222" s="4">
        <v>2</v>
      </c>
      <c r="AK222" s="4">
        <f>2025-Table10[[#This Row],[rocnik]]</f>
        <v>20</v>
      </c>
      <c r="AL222" s="4">
        <f>SUM(Table10[[#This Row],[p1 re]:[p10]])</f>
        <v>41</v>
      </c>
      <c r="AM222" s="4">
        <f>_xlfn.STDEV.P(Table10[[#This Row],[p1 re]:[p10]])</f>
        <v>1.0440306508910551</v>
      </c>
      <c r="AN222" s="4">
        <f>STANDARDIZE(Table10[[#This Row],[HS]],$P$5,$Q$5)</f>
        <v>1.9631726620573595</v>
      </c>
      <c r="AO222" s="72">
        <f>ROUND((10*(Table10[[#This Row],[HS]]-$P$5)/$Q$5)+50,0)</f>
        <v>70</v>
      </c>
      <c r="AP222" s="72">
        <f>Table10[[#This Row],[HS]]-$BA$9</f>
        <v>41</v>
      </c>
      <c r="AQ222" s="72">
        <f>Table10[[#This Row],[HS]]+$BA$9</f>
        <v>41</v>
      </c>
      <c r="AR222" s="119">
        <f>PERCENTRANK(Table10[HS],Table10[[#This Row],[HS]])</f>
        <v>0.97799999999999998</v>
      </c>
      <c r="AT222" s="128">
        <f>SUM(Table10[[#This Row],[p1 re]],Table10[[#This Row],[p3 re]],Table10[[#This Row],[p7 re]],Table10[[#This Row],[p9 re]],)</f>
        <v>17</v>
      </c>
      <c r="AU222" s="128">
        <f t="shared" si="23"/>
        <v>1.5888009505333167</v>
      </c>
      <c r="AV222" s="113">
        <f t="shared" si="24"/>
        <v>65.888009505333173</v>
      </c>
      <c r="AW222" s="128">
        <f>SUM(Table10[[#This Row],[p2]],Table10[[#This Row],[p4]],Table10[[#This Row],[p6]],Table10[[#This Row],[p8]],Table10[[#This Row],[p10]])</f>
        <v>21</v>
      </c>
      <c r="AX222" s="113">
        <f t="shared" si="25"/>
        <v>1.174899745295015</v>
      </c>
      <c r="AY222" s="113">
        <f t="shared" si="26"/>
        <v>61.74899745295015</v>
      </c>
    </row>
    <row r="223" spans="1:51" x14ac:dyDescent="0.3">
      <c r="A223" s="3">
        <v>45999</v>
      </c>
      <c r="B223" s="3">
        <v>0</v>
      </c>
      <c r="C223" s="3">
        <v>1974</v>
      </c>
      <c r="D223" s="41">
        <v>45971.461423611108</v>
      </c>
      <c r="E223" s="3">
        <v>0</v>
      </c>
      <c r="F223" s="110">
        <v>0</v>
      </c>
      <c r="G223" s="3">
        <v>4</v>
      </c>
      <c r="H223" s="3">
        <v>2</v>
      </c>
      <c r="I223" s="3">
        <v>1</v>
      </c>
      <c r="J223" s="3">
        <v>2</v>
      </c>
      <c r="K223" s="3">
        <v>2</v>
      </c>
      <c r="L223" s="3">
        <v>1</v>
      </c>
      <c r="M223" s="3">
        <v>2</v>
      </c>
      <c r="N223" s="3">
        <v>4</v>
      </c>
      <c r="O223" s="3">
        <v>1</v>
      </c>
      <c r="P223" s="3">
        <v>1</v>
      </c>
      <c r="Q223" s="3">
        <v>3</v>
      </c>
      <c r="R223" s="3">
        <v>7</v>
      </c>
      <c r="S223" s="3">
        <v>4</v>
      </c>
      <c r="T223" s="3">
        <v>4</v>
      </c>
      <c r="U223" s="3">
        <v>4</v>
      </c>
      <c r="V223" s="3">
        <v>4</v>
      </c>
      <c r="W223" s="3">
        <v>4</v>
      </c>
      <c r="X223" s="3">
        <v>5</v>
      </c>
      <c r="Y223" s="3">
        <v>4</v>
      </c>
      <c r="Z223" s="3">
        <v>7</v>
      </c>
      <c r="AA223" s="3">
        <v>6</v>
      </c>
      <c r="AB223" s="3">
        <v>1</v>
      </c>
      <c r="AC223" s="3">
        <v>4</v>
      </c>
      <c r="AD223" s="3">
        <v>7</v>
      </c>
      <c r="AE223" s="3">
        <v>2</v>
      </c>
      <c r="AF223" s="3">
        <v>5</v>
      </c>
      <c r="AG223" s="3">
        <v>8</v>
      </c>
      <c r="AH223" s="3">
        <v>3</v>
      </c>
      <c r="AI223" s="3">
        <v>9</v>
      </c>
      <c r="AJ223" s="3">
        <v>10</v>
      </c>
      <c r="AK223" s="3">
        <f>2025-Table10[[#This Row],[rocnik]]</f>
        <v>51</v>
      </c>
      <c r="AL223" s="4">
        <f>SUM(Table10[[#This Row],[p1 re]:[p10]])</f>
        <v>20</v>
      </c>
      <c r="AM223" s="4">
        <f>_xlfn.STDEV.P(Table10[[#This Row],[p1 re]:[p10]])</f>
        <v>1.0954451150103321</v>
      </c>
      <c r="AN223" s="4">
        <f>STANDARDIZE(Table10[[#This Row],[HS]],$P$5,$Q$5)</f>
        <v>-1.2933613455638431</v>
      </c>
      <c r="AO223" s="72">
        <f>ROUND((10*(Table10[[#This Row],[HS]]-$P$5)/$Q$5)+50,0)</f>
        <v>37</v>
      </c>
      <c r="AP223" s="72">
        <f>Table10[[#This Row],[HS]]-$BA$9</f>
        <v>20</v>
      </c>
      <c r="AQ223" s="72">
        <f>Table10[[#This Row],[HS]]+$BA$9</f>
        <v>20</v>
      </c>
      <c r="AR223" s="119">
        <f>PERCENTRANK(Table10[HS],Table10[[#This Row],[HS]])</f>
        <v>0.08</v>
      </c>
      <c r="AT223" s="128">
        <f>SUM(Table10[[#This Row],[p1 re]],Table10[[#This Row],[p3 re]],Table10[[#This Row],[p7 re]],Table10[[#This Row],[p9 re]],)</f>
        <v>8</v>
      </c>
      <c r="AU223" s="128">
        <f t="shared" si="23"/>
        <v>-0.8145970975192004</v>
      </c>
      <c r="AV223" s="113">
        <f t="shared" si="24"/>
        <v>41.854029024808</v>
      </c>
      <c r="AW223" s="128">
        <f>SUM(Table10[[#This Row],[p2]],Table10[[#This Row],[p4]],Table10[[#This Row],[p6]],Table10[[#This Row],[p8]],Table10[[#This Row],[p10]])</f>
        <v>10</v>
      </c>
      <c r="AX223" s="113">
        <f t="shared" si="25"/>
        <v>-1.1677411786824026</v>
      </c>
      <c r="AY223" s="113">
        <f t="shared" si="26"/>
        <v>38.322588213175976</v>
      </c>
    </row>
    <row r="224" spans="1:51" x14ac:dyDescent="0.3">
      <c r="A224" s="4">
        <v>46000</v>
      </c>
      <c r="B224" s="4">
        <v>0</v>
      </c>
      <c r="C224" s="4">
        <v>1987</v>
      </c>
      <c r="D224" s="42">
        <v>45971.373020833336</v>
      </c>
      <c r="E224" s="4" t="s">
        <v>32</v>
      </c>
      <c r="F224" s="110">
        <v>2</v>
      </c>
      <c r="G224" s="4">
        <v>1</v>
      </c>
      <c r="H224" s="4">
        <v>4</v>
      </c>
      <c r="I224" s="4">
        <v>2</v>
      </c>
      <c r="J224" s="4">
        <v>5</v>
      </c>
      <c r="K224" s="4">
        <v>2</v>
      </c>
      <c r="L224" s="4">
        <v>1</v>
      </c>
      <c r="M224" s="4">
        <v>2</v>
      </c>
      <c r="N224" s="4">
        <v>4</v>
      </c>
      <c r="O224" s="4">
        <v>2</v>
      </c>
      <c r="P224" s="4">
        <v>1</v>
      </c>
      <c r="Q224" s="4">
        <v>226</v>
      </c>
      <c r="R224" s="4">
        <v>4</v>
      </c>
      <c r="S224" s="4">
        <v>7</v>
      </c>
      <c r="T224" s="4">
        <v>3</v>
      </c>
      <c r="U224" s="4">
        <v>3</v>
      </c>
      <c r="V224" s="4">
        <v>4</v>
      </c>
      <c r="W224" s="4">
        <v>2</v>
      </c>
      <c r="X224" s="4">
        <v>3</v>
      </c>
      <c r="Y224" s="4">
        <v>3</v>
      </c>
      <c r="Z224" s="4">
        <v>4</v>
      </c>
      <c r="AA224" s="4">
        <v>1</v>
      </c>
      <c r="AB224" s="4">
        <v>8</v>
      </c>
      <c r="AC224" s="4">
        <v>9</v>
      </c>
      <c r="AD224" s="4">
        <v>2</v>
      </c>
      <c r="AE224" s="4">
        <v>3</v>
      </c>
      <c r="AF224" s="4">
        <v>6</v>
      </c>
      <c r="AG224" s="4">
        <v>10</v>
      </c>
      <c r="AH224" s="4">
        <v>7</v>
      </c>
      <c r="AI224" s="4">
        <v>4</v>
      </c>
      <c r="AJ224" s="4">
        <v>5</v>
      </c>
      <c r="AK224" s="4">
        <f>2025-Table10[[#This Row],[rocnik]]</f>
        <v>38</v>
      </c>
      <c r="AL224" s="4">
        <f>SUM(Table10[[#This Row],[p1 re]:[p10]])</f>
        <v>24</v>
      </c>
      <c r="AM224" s="4">
        <f>_xlfn.STDEV.P(Table10[[#This Row],[p1 re]:[p10]])</f>
        <v>1.3564659966250536</v>
      </c>
      <c r="AN224" s="4">
        <f>STANDARDIZE(Table10[[#This Row],[HS]],$P$5,$Q$5)</f>
        <v>-0.67306915363599495</v>
      </c>
      <c r="AO224" s="72">
        <f>ROUND((10*(Table10[[#This Row],[HS]]-$P$5)/$Q$5)+50,0)</f>
        <v>43</v>
      </c>
      <c r="AP224" s="72">
        <f>Table10[[#This Row],[HS]]-$BA$9</f>
        <v>24</v>
      </c>
      <c r="AQ224" s="72">
        <f>Table10[[#This Row],[HS]]+$BA$9</f>
        <v>24</v>
      </c>
      <c r="AR224" s="119">
        <f>PERCENTRANK(Table10[HS],Table10[[#This Row],[HS]])</f>
        <v>0.24399999999999999</v>
      </c>
      <c r="AT224" s="128">
        <f>SUM(Table10[[#This Row],[p1 re]],Table10[[#This Row],[p3 re]],Table10[[#This Row],[p7 re]],Table10[[#This Row],[p9 re]],)</f>
        <v>7</v>
      </c>
      <c r="AU224" s="128">
        <f t="shared" si="23"/>
        <v>-1.0816413250805912</v>
      </c>
      <c r="AV224" s="113">
        <f t="shared" si="24"/>
        <v>39.183586749194092</v>
      </c>
      <c r="AW224" s="128">
        <f>SUM(Table10[[#This Row],[p2]],Table10[[#This Row],[p4]],Table10[[#This Row],[p6]],Table10[[#This Row],[p8]],Table10[[#This Row],[p10]])</f>
        <v>15</v>
      </c>
      <c r="AX224" s="113">
        <f t="shared" si="25"/>
        <v>-0.10290439505630369</v>
      </c>
      <c r="AY224" s="113">
        <f t="shared" si="26"/>
        <v>48.970956049436964</v>
      </c>
    </row>
    <row r="225" spans="1:51" x14ac:dyDescent="0.3">
      <c r="A225" s="3">
        <v>46006</v>
      </c>
      <c r="B225" s="3">
        <v>1</v>
      </c>
      <c r="C225" s="3">
        <v>2002</v>
      </c>
      <c r="D225" s="41">
        <v>45971.416203703702</v>
      </c>
      <c r="E225" s="3" t="s">
        <v>34</v>
      </c>
      <c r="F225" s="110">
        <v>1</v>
      </c>
      <c r="G225" s="3">
        <v>1</v>
      </c>
      <c r="H225" s="3">
        <v>2</v>
      </c>
      <c r="I225" s="3">
        <v>2</v>
      </c>
      <c r="J225" s="3">
        <v>4</v>
      </c>
      <c r="K225" s="3">
        <v>1</v>
      </c>
      <c r="L225" s="3">
        <v>1</v>
      </c>
      <c r="M225" s="3">
        <v>2</v>
      </c>
      <c r="N225" s="3">
        <v>1</v>
      </c>
      <c r="O225" s="3">
        <v>1</v>
      </c>
      <c r="P225" s="3">
        <v>4</v>
      </c>
      <c r="Q225" s="3">
        <v>6</v>
      </c>
      <c r="R225" s="3">
        <v>6</v>
      </c>
      <c r="S225" s="3">
        <v>4</v>
      </c>
      <c r="T225" s="3">
        <v>7</v>
      </c>
      <c r="U225" s="3">
        <v>4</v>
      </c>
      <c r="V225" s="3">
        <v>5</v>
      </c>
      <c r="W225" s="3">
        <v>5</v>
      </c>
      <c r="X225" s="3">
        <v>5</v>
      </c>
      <c r="Y225" s="3">
        <v>3</v>
      </c>
      <c r="Z225" s="3">
        <v>5</v>
      </c>
      <c r="AA225" s="3">
        <v>1</v>
      </c>
      <c r="AB225" s="3">
        <v>5</v>
      </c>
      <c r="AC225" s="3">
        <v>7</v>
      </c>
      <c r="AD225" s="3">
        <v>6</v>
      </c>
      <c r="AE225" s="3">
        <v>3</v>
      </c>
      <c r="AF225" s="3">
        <v>2</v>
      </c>
      <c r="AG225" s="3">
        <v>9</v>
      </c>
      <c r="AH225" s="3">
        <v>8</v>
      </c>
      <c r="AI225" s="3">
        <v>4</v>
      </c>
      <c r="AJ225" s="3">
        <v>10</v>
      </c>
      <c r="AK225" s="3">
        <f>2025-Table10[[#This Row],[rocnik]]</f>
        <v>23</v>
      </c>
      <c r="AL225" s="4">
        <f>SUM(Table10[[#This Row],[p1 re]:[p10]])</f>
        <v>19</v>
      </c>
      <c r="AM225" s="4">
        <f>_xlfn.STDEV.P(Table10[[#This Row],[p1 re]:[p10]])</f>
        <v>1.1357816691600546</v>
      </c>
      <c r="AN225" s="4">
        <f>STANDARDIZE(Table10[[#This Row],[HS]],$P$5,$Q$5)</f>
        <v>-1.4484343935458051</v>
      </c>
      <c r="AO225" s="72">
        <f>ROUND((10*(Table10[[#This Row],[HS]]-$P$5)/$Q$5)+50,0)</f>
        <v>36</v>
      </c>
      <c r="AP225" s="72">
        <f>Table10[[#This Row],[HS]]-$BA$9</f>
        <v>19</v>
      </c>
      <c r="AQ225" s="72">
        <f>Table10[[#This Row],[HS]]+$BA$9</f>
        <v>19</v>
      </c>
      <c r="AR225" s="119">
        <f>PERCENTRANK(Table10[HS],Table10[[#This Row],[HS]])</f>
        <v>5.8999999999999997E-2</v>
      </c>
      <c r="AT225" s="128">
        <f>SUM(Table10[[#This Row],[p1 re]],Table10[[#This Row],[p3 re]],Table10[[#This Row],[p7 re]],Table10[[#This Row],[p9 re]],)</f>
        <v>6</v>
      </c>
      <c r="AU225" s="128">
        <f t="shared" si="23"/>
        <v>-1.3486855526419821</v>
      </c>
      <c r="AV225" s="113">
        <f t="shared" si="24"/>
        <v>36.513144473580184</v>
      </c>
      <c r="AW225" s="128">
        <f>SUM(Table10[[#This Row],[p2]],Table10[[#This Row],[p4]],Table10[[#This Row],[p6]],Table10[[#This Row],[p8]],Table10[[#This Row],[p10]])</f>
        <v>12</v>
      </c>
      <c r="AX225" s="113">
        <f t="shared" si="25"/>
        <v>-0.74180646523196303</v>
      </c>
      <c r="AY225" s="113">
        <f t="shared" si="26"/>
        <v>42.581935347680371</v>
      </c>
    </row>
    <row r="226" spans="1:51" x14ac:dyDescent="0.3">
      <c r="A226" s="4">
        <v>46101</v>
      </c>
      <c r="B226" s="4">
        <v>0</v>
      </c>
      <c r="C226" s="4">
        <v>2004</v>
      </c>
      <c r="D226" s="42">
        <v>45971.684999999998</v>
      </c>
      <c r="E226" s="4" t="s">
        <v>70</v>
      </c>
      <c r="F226" s="110">
        <f>(3+5)/2</f>
        <v>4</v>
      </c>
      <c r="G226" s="4">
        <v>4</v>
      </c>
      <c r="H226" s="4">
        <v>5</v>
      </c>
      <c r="I226" s="4">
        <v>2</v>
      </c>
      <c r="J226" s="4">
        <v>4</v>
      </c>
      <c r="K226" s="4">
        <v>1</v>
      </c>
      <c r="L226" s="4">
        <v>5</v>
      </c>
      <c r="M226" s="4">
        <v>2</v>
      </c>
      <c r="N226" s="4">
        <v>5</v>
      </c>
      <c r="O226" s="4">
        <v>2</v>
      </c>
      <c r="P226" s="4">
        <v>5</v>
      </c>
      <c r="Q226" s="4">
        <v>10</v>
      </c>
      <c r="R226" s="4">
        <v>8</v>
      </c>
      <c r="S226" s="4">
        <v>8</v>
      </c>
      <c r="T226" s="4">
        <v>6</v>
      </c>
      <c r="U226" s="4">
        <v>7</v>
      </c>
      <c r="V226" s="4">
        <v>7</v>
      </c>
      <c r="W226" s="4">
        <v>6</v>
      </c>
      <c r="X226" s="4">
        <v>9</v>
      </c>
      <c r="Y226" s="4">
        <v>21</v>
      </c>
      <c r="Z226" s="4">
        <v>5</v>
      </c>
      <c r="AA226" s="4">
        <v>2</v>
      </c>
      <c r="AB226" s="4">
        <v>7</v>
      </c>
      <c r="AC226" s="4">
        <v>9</v>
      </c>
      <c r="AD226" s="4">
        <v>6</v>
      </c>
      <c r="AE226" s="4">
        <v>5</v>
      </c>
      <c r="AF226" s="4">
        <v>8</v>
      </c>
      <c r="AG226" s="4">
        <v>4</v>
      </c>
      <c r="AH226" s="4">
        <v>10</v>
      </c>
      <c r="AI226" s="4">
        <v>1</v>
      </c>
      <c r="AJ226" s="4">
        <v>3</v>
      </c>
      <c r="AK226" s="4">
        <f>2025-Table10[[#This Row],[rocnik]]</f>
        <v>21</v>
      </c>
      <c r="AL226" s="4">
        <f>SUM(Table10[[#This Row],[p1 re]:[p10]])</f>
        <v>35</v>
      </c>
      <c r="AM226" s="4">
        <f>_xlfn.STDEV.P(Table10[[#This Row],[p1 re]:[p10]])</f>
        <v>1.5</v>
      </c>
      <c r="AN226" s="4">
        <f>STANDARDIZE(Table10[[#This Row],[HS]],$P$5,$Q$5)</f>
        <v>1.0327343741655872</v>
      </c>
      <c r="AO226" s="72">
        <f>ROUND((10*(Table10[[#This Row],[HS]]-$P$5)/$Q$5)+50,0)</f>
        <v>60</v>
      </c>
      <c r="AP226" s="72">
        <f>Table10[[#This Row],[HS]]-$BA$9</f>
        <v>35</v>
      </c>
      <c r="AQ226" s="72">
        <f>Table10[[#This Row],[HS]]+$BA$9</f>
        <v>35</v>
      </c>
      <c r="AR226" s="119">
        <f>PERCENTRANK(Table10[HS],Table10[[#This Row],[HS]])</f>
        <v>0.83499999999999996</v>
      </c>
      <c r="AT226" s="128">
        <f>SUM(Table10[[#This Row],[p1 re]],Table10[[#This Row],[p3 re]],Table10[[#This Row],[p7 re]],Table10[[#This Row],[p9 re]],)</f>
        <v>10</v>
      </c>
      <c r="AU226" s="128">
        <f t="shared" si="23"/>
        <v>-0.28050864239641887</v>
      </c>
      <c r="AV226" s="113">
        <f t="shared" si="24"/>
        <v>47.194913576035809</v>
      </c>
      <c r="AW226" s="128">
        <f>SUM(Table10[[#This Row],[p2]],Table10[[#This Row],[p4]],Table10[[#This Row],[p6]],Table10[[#This Row],[p8]],Table10[[#This Row],[p10]])</f>
        <v>24</v>
      </c>
      <c r="AX226" s="113">
        <f t="shared" si="25"/>
        <v>1.8138018154706743</v>
      </c>
      <c r="AY226" s="113">
        <f t="shared" si="26"/>
        <v>68.138018154706742</v>
      </c>
    </row>
    <row r="227" spans="1:51" x14ac:dyDescent="0.3">
      <c r="A227" s="3">
        <v>46131</v>
      </c>
      <c r="B227" s="3">
        <v>0</v>
      </c>
      <c r="C227" s="3">
        <v>1989</v>
      </c>
      <c r="D227" s="41">
        <v>45971.934942129628</v>
      </c>
      <c r="E227" s="3">
        <v>2</v>
      </c>
      <c r="F227" s="110">
        <v>2</v>
      </c>
      <c r="G227" s="3">
        <v>5</v>
      </c>
      <c r="H227" s="3">
        <v>2</v>
      </c>
      <c r="I227" s="3">
        <v>5</v>
      </c>
      <c r="J227" s="3">
        <v>4</v>
      </c>
      <c r="K227" s="3">
        <v>2</v>
      </c>
      <c r="L227" s="3">
        <v>1</v>
      </c>
      <c r="M227" s="3">
        <v>2</v>
      </c>
      <c r="N227" s="3">
        <v>2</v>
      </c>
      <c r="O227" s="3">
        <v>5</v>
      </c>
      <c r="P227" s="3">
        <v>3</v>
      </c>
      <c r="Q227" s="3">
        <v>6</v>
      </c>
      <c r="R227" s="3">
        <v>9</v>
      </c>
      <c r="S227" s="3">
        <v>6</v>
      </c>
      <c r="T227" s="3">
        <v>6</v>
      </c>
      <c r="U227" s="3">
        <v>5</v>
      </c>
      <c r="V227" s="3">
        <v>4</v>
      </c>
      <c r="W227" s="3">
        <v>4</v>
      </c>
      <c r="X227" s="3">
        <v>4</v>
      </c>
      <c r="Y227" s="3">
        <v>3</v>
      </c>
      <c r="Z227" s="3">
        <v>5</v>
      </c>
      <c r="AA227" s="3">
        <v>10</v>
      </c>
      <c r="AB227" s="3">
        <v>8</v>
      </c>
      <c r="AC227" s="3">
        <v>4</v>
      </c>
      <c r="AD227" s="3">
        <v>1</v>
      </c>
      <c r="AE227" s="3">
        <v>5</v>
      </c>
      <c r="AF227" s="3">
        <v>7</v>
      </c>
      <c r="AG227" s="3">
        <v>3</v>
      </c>
      <c r="AH227" s="3">
        <v>2</v>
      </c>
      <c r="AI227" s="3">
        <v>9</v>
      </c>
      <c r="AJ227" s="3">
        <v>6</v>
      </c>
      <c r="AK227" s="3">
        <f>2025-Table10[[#This Row],[rocnik]]</f>
        <v>36</v>
      </c>
      <c r="AL227" s="4">
        <f>SUM(Table10[[#This Row],[p1 re]:[p10]])</f>
        <v>31</v>
      </c>
      <c r="AM227" s="4">
        <f>_xlfn.STDEV.P(Table10[[#This Row],[p1 re]:[p10]])</f>
        <v>1.4456832294800961</v>
      </c>
      <c r="AN227" s="4">
        <f>STANDARDIZE(Table10[[#This Row],[HS]],$P$5,$Q$5)</f>
        <v>0.41244218223773926</v>
      </c>
      <c r="AO227" s="72">
        <f>ROUND((10*(Table10[[#This Row],[HS]]-$P$5)/$Q$5)+50,0)</f>
        <v>54</v>
      </c>
      <c r="AP227" s="72">
        <f>Table10[[#This Row],[HS]]-$BA$9</f>
        <v>31</v>
      </c>
      <c r="AQ227" s="72">
        <f>Table10[[#This Row],[HS]]+$BA$9</f>
        <v>31</v>
      </c>
      <c r="AR227" s="119">
        <f>PERCENTRANK(Table10[HS],Table10[[#This Row],[HS]])</f>
        <v>0.61599999999999999</v>
      </c>
      <c r="AT227" s="128">
        <f>SUM(Table10[[#This Row],[p1 re]],Table10[[#This Row],[p3 re]],Table10[[#This Row],[p7 re]],Table10[[#This Row],[p9 re]],)</f>
        <v>17</v>
      </c>
      <c r="AU227" s="128">
        <f t="shared" si="23"/>
        <v>1.5888009505333167</v>
      </c>
      <c r="AV227" s="113">
        <f t="shared" si="24"/>
        <v>65.888009505333173</v>
      </c>
      <c r="AW227" s="128">
        <f>SUM(Table10[[#This Row],[p2]],Table10[[#This Row],[p4]],Table10[[#This Row],[p6]],Table10[[#This Row],[p8]],Table10[[#This Row],[p10]])</f>
        <v>12</v>
      </c>
      <c r="AX227" s="113">
        <f t="shared" si="25"/>
        <v>-0.74180646523196303</v>
      </c>
      <c r="AY227" s="113">
        <f t="shared" si="26"/>
        <v>42.581935347680371</v>
      </c>
    </row>
    <row r="228" spans="1:51" x14ac:dyDescent="0.3">
      <c r="A228" s="4">
        <v>46220</v>
      </c>
      <c r="B228" s="4">
        <v>0</v>
      </c>
      <c r="C228" s="4">
        <v>2001</v>
      </c>
      <c r="D228" s="42">
        <v>45973.578680555554</v>
      </c>
      <c r="E228" s="4" t="s">
        <v>55</v>
      </c>
      <c r="F228" s="110">
        <v>2</v>
      </c>
      <c r="G228" s="4">
        <v>3</v>
      </c>
      <c r="H228" s="4">
        <v>2</v>
      </c>
      <c r="I228" s="4">
        <v>3</v>
      </c>
      <c r="J228" s="4">
        <v>4</v>
      </c>
      <c r="K228" s="4">
        <v>2</v>
      </c>
      <c r="L228" s="4">
        <v>4</v>
      </c>
      <c r="M228" s="4">
        <v>2</v>
      </c>
      <c r="N228" s="4">
        <v>2</v>
      </c>
      <c r="O228" s="4">
        <v>4</v>
      </c>
      <c r="P228" s="4">
        <v>3</v>
      </c>
      <c r="Q228" s="4">
        <v>7</v>
      </c>
      <c r="R228" s="4">
        <v>5</v>
      </c>
      <c r="S228" s="4">
        <v>4</v>
      </c>
      <c r="T228" s="4">
        <v>26</v>
      </c>
      <c r="U228" s="4">
        <v>11</v>
      </c>
      <c r="V228" s="4">
        <v>5</v>
      </c>
      <c r="W228" s="4">
        <v>4</v>
      </c>
      <c r="X228" s="4">
        <v>6</v>
      </c>
      <c r="Y228" s="4">
        <v>4</v>
      </c>
      <c r="Z228" s="4">
        <v>5</v>
      </c>
      <c r="AA228" s="4">
        <v>6</v>
      </c>
      <c r="AB228" s="4">
        <v>7</v>
      </c>
      <c r="AC228" s="4">
        <v>4</v>
      </c>
      <c r="AD228" s="4">
        <v>3</v>
      </c>
      <c r="AE228" s="4">
        <v>1</v>
      </c>
      <c r="AF228" s="4">
        <v>10</v>
      </c>
      <c r="AG228" s="4">
        <v>8</v>
      </c>
      <c r="AH228" s="4">
        <v>5</v>
      </c>
      <c r="AI228" s="4">
        <v>2</v>
      </c>
      <c r="AJ228" s="4">
        <v>9</v>
      </c>
      <c r="AK228" s="4">
        <f>2025-Table10[[#This Row],[rocnik]]</f>
        <v>24</v>
      </c>
      <c r="AL228" s="4">
        <f>SUM(Table10[[#This Row],[p1 re]:[p10]])</f>
        <v>29</v>
      </c>
      <c r="AM228" s="4">
        <f>_xlfn.STDEV.P(Table10[[#This Row],[p1 re]:[p10]])</f>
        <v>0.83066238629180744</v>
      </c>
      <c r="AN228" s="4">
        <f>STANDARDIZE(Table10[[#This Row],[HS]],$P$5,$Q$5)</f>
        <v>0.1022960862738152</v>
      </c>
      <c r="AO228" s="72">
        <f>ROUND((10*(Table10[[#This Row],[HS]]-$P$5)/$Q$5)+50,0)</f>
        <v>51</v>
      </c>
      <c r="AP228" s="72">
        <f>Table10[[#This Row],[HS]]-$BA$9</f>
        <v>29</v>
      </c>
      <c r="AQ228" s="72">
        <f>Table10[[#This Row],[HS]]+$BA$9</f>
        <v>29</v>
      </c>
      <c r="AR228" s="119">
        <f>PERCENTRANK(Table10[HS],Table10[[#This Row],[HS]])</f>
        <v>0.47199999999999998</v>
      </c>
      <c r="AT228" s="128">
        <f>SUM(Table10[[#This Row],[p1 re]],Table10[[#This Row],[p3 re]],Table10[[#This Row],[p7 re]],Table10[[#This Row],[p9 re]],)</f>
        <v>12</v>
      </c>
      <c r="AU228" s="128">
        <f t="shared" si="23"/>
        <v>0.25357981272636276</v>
      </c>
      <c r="AV228" s="113">
        <f t="shared" si="24"/>
        <v>52.535798127263625</v>
      </c>
      <c r="AW228" s="128">
        <f>SUM(Table10[[#This Row],[p2]],Table10[[#This Row],[p4]],Table10[[#This Row],[p6]],Table10[[#This Row],[p8]],Table10[[#This Row],[p10]])</f>
        <v>15</v>
      </c>
      <c r="AX228" s="113">
        <f t="shared" si="25"/>
        <v>-0.10290439505630369</v>
      </c>
      <c r="AY228" s="113">
        <f t="shared" si="26"/>
        <v>48.970956049436964</v>
      </c>
    </row>
    <row r="229" spans="1:51" x14ac:dyDescent="0.3">
      <c r="A229" s="3">
        <v>46250</v>
      </c>
      <c r="B229" s="3">
        <v>1</v>
      </c>
      <c r="C229" s="3">
        <v>2006</v>
      </c>
      <c r="D229" s="41">
        <v>45972.806643518517</v>
      </c>
      <c r="E229" s="3" t="s">
        <v>91</v>
      </c>
      <c r="F229" s="110">
        <v>4.5</v>
      </c>
      <c r="G229" s="3">
        <v>4</v>
      </c>
      <c r="H229" s="3">
        <v>4</v>
      </c>
      <c r="I229" s="3">
        <v>5</v>
      </c>
      <c r="J229" s="3">
        <v>5</v>
      </c>
      <c r="K229" s="3">
        <v>2</v>
      </c>
      <c r="L229" s="3">
        <v>4</v>
      </c>
      <c r="M229" s="3">
        <v>4</v>
      </c>
      <c r="N229" s="3">
        <v>3</v>
      </c>
      <c r="O229" s="3">
        <v>4</v>
      </c>
      <c r="P229" s="3">
        <v>2</v>
      </c>
      <c r="Q229" s="3">
        <v>8</v>
      </c>
      <c r="R229" s="3">
        <v>8</v>
      </c>
      <c r="S229" s="3">
        <v>9</v>
      </c>
      <c r="T229" s="3">
        <v>5</v>
      </c>
      <c r="U229" s="3">
        <v>10</v>
      </c>
      <c r="V229" s="3">
        <v>7</v>
      </c>
      <c r="W229" s="3">
        <v>11</v>
      </c>
      <c r="X229" s="3">
        <v>6</v>
      </c>
      <c r="Y229" s="3">
        <v>7</v>
      </c>
      <c r="Z229" s="3">
        <v>13</v>
      </c>
      <c r="AA229" s="3">
        <v>7</v>
      </c>
      <c r="AB229" s="3">
        <v>8</v>
      </c>
      <c r="AC229" s="3">
        <v>3</v>
      </c>
      <c r="AD229" s="3">
        <v>6</v>
      </c>
      <c r="AE229" s="3">
        <v>10</v>
      </c>
      <c r="AF229" s="3">
        <v>9</v>
      </c>
      <c r="AG229" s="3">
        <v>2</v>
      </c>
      <c r="AH229" s="3">
        <v>4</v>
      </c>
      <c r="AI229" s="3">
        <v>1</v>
      </c>
      <c r="AJ229" s="3">
        <v>5</v>
      </c>
      <c r="AK229" s="3">
        <f>2025-Table10[[#This Row],[rocnik]]</f>
        <v>19</v>
      </c>
      <c r="AL229" s="4">
        <f>SUM(Table10[[#This Row],[p1 re]:[p10]])</f>
        <v>37</v>
      </c>
      <c r="AM229" s="4">
        <f>_xlfn.STDEV.P(Table10[[#This Row],[p1 re]:[p10]])</f>
        <v>1.004987562112089</v>
      </c>
      <c r="AN229" s="4">
        <f>STANDARDIZE(Table10[[#This Row],[HS]],$P$5,$Q$5)</f>
        <v>1.3428804701295114</v>
      </c>
      <c r="AO229" s="72">
        <f>ROUND((10*(Table10[[#This Row],[HS]]-$P$5)/$Q$5)+50,0)</f>
        <v>63</v>
      </c>
      <c r="AP229" s="72">
        <f>Table10[[#This Row],[HS]]-$BA$9</f>
        <v>37</v>
      </c>
      <c r="AQ229" s="72">
        <f>Table10[[#This Row],[HS]]+$BA$9</f>
        <v>37</v>
      </c>
      <c r="AR229" s="119">
        <f>PERCENTRANK(Table10[HS],Table10[[#This Row],[HS]])</f>
        <v>0.90200000000000002</v>
      </c>
      <c r="AT229" s="128">
        <f>SUM(Table10[[#This Row],[p1 re]],Table10[[#This Row],[p3 re]],Table10[[#This Row],[p7 re]],Table10[[#This Row],[p9 re]],)</f>
        <v>17</v>
      </c>
      <c r="AU229" s="128">
        <f t="shared" si="23"/>
        <v>1.5888009505333167</v>
      </c>
      <c r="AV229" s="113">
        <f t="shared" si="24"/>
        <v>65.888009505333173</v>
      </c>
      <c r="AW229" s="128">
        <f>SUM(Table10[[#This Row],[p2]],Table10[[#This Row],[p4]],Table10[[#This Row],[p6]],Table10[[#This Row],[p8]],Table10[[#This Row],[p10]])</f>
        <v>18</v>
      </c>
      <c r="AX229" s="113">
        <f t="shared" si="25"/>
        <v>0.5359976751193557</v>
      </c>
      <c r="AY229" s="113">
        <f t="shared" si="26"/>
        <v>55.359976751193557</v>
      </c>
    </row>
    <row r="230" spans="1:51" x14ac:dyDescent="0.3">
      <c r="A230" s="4">
        <v>46288</v>
      </c>
      <c r="B230" s="4">
        <v>0</v>
      </c>
      <c r="C230" s="4">
        <v>1989</v>
      </c>
      <c r="D230" s="42">
        <v>45972.926504629628</v>
      </c>
      <c r="E230" s="4" t="s">
        <v>71</v>
      </c>
      <c r="F230" s="110">
        <v>1.5</v>
      </c>
      <c r="G230" s="4">
        <v>4</v>
      </c>
      <c r="H230" s="4">
        <v>2</v>
      </c>
      <c r="I230" s="4">
        <v>3</v>
      </c>
      <c r="J230" s="4">
        <v>4</v>
      </c>
      <c r="K230" s="4">
        <v>2</v>
      </c>
      <c r="L230" s="4">
        <v>2</v>
      </c>
      <c r="M230" s="4">
        <v>4</v>
      </c>
      <c r="N230" s="4">
        <v>3</v>
      </c>
      <c r="O230" s="4">
        <v>4</v>
      </c>
      <c r="P230" s="4">
        <v>4</v>
      </c>
      <c r="Q230" s="4">
        <v>5</v>
      </c>
      <c r="R230" s="4">
        <v>10</v>
      </c>
      <c r="S230" s="4">
        <v>5</v>
      </c>
      <c r="T230" s="4">
        <v>5</v>
      </c>
      <c r="U230" s="4">
        <v>5</v>
      </c>
      <c r="V230" s="4">
        <v>6</v>
      </c>
      <c r="W230" s="4">
        <v>7</v>
      </c>
      <c r="X230" s="4">
        <v>4</v>
      </c>
      <c r="Y230" s="4">
        <v>7</v>
      </c>
      <c r="Z230" s="4">
        <v>21</v>
      </c>
      <c r="AA230" s="4">
        <v>5</v>
      </c>
      <c r="AB230" s="4">
        <v>10</v>
      </c>
      <c r="AC230" s="4">
        <v>4</v>
      </c>
      <c r="AD230" s="4">
        <v>2</v>
      </c>
      <c r="AE230" s="4">
        <v>7</v>
      </c>
      <c r="AF230" s="4">
        <v>3</v>
      </c>
      <c r="AG230" s="4">
        <v>8</v>
      </c>
      <c r="AH230" s="4">
        <v>9</v>
      </c>
      <c r="AI230" s="4">
        <v>6</v>
      </c>
      <c r="AJ230" s="4">
        <v>1</v>
      </c>
      <c r="AK230" s="4">
        <f>2025-Table10[[#This Row],[rocnik]]</f>
        <v>36</v>
      </c>
      <c r="AL230" s="4">
        <f>SUM(Table10[[#This Row],[p1 re]:[p10]])</f>
        <v>32</v>
      </c>
      <c r="AM230" s="4">
        <f>_xlfn.STDEV.P(Table10[[#This Row],[p1 re]:[p10]])</f>
        <v>0.87177978870813466</v>
      </c>
      <c r="AN230" s="4">
        <f>STANDARDIZE(Table10[[#This Row],[HS]],$P$5,$Q$5)</f>
        <v>0.56751523021970129</v>
      </c>
      <c r="AO230" s="72">
        <f>ROUND((10*(Table10[[#This Row],[HS]]-$P$5)/$Q$5)+50,0)</f>
        <v>56</v>
      </c>
      <c r="AP230" s="72">
        <f>Table10[[#This Row],[HS]]-$BA$9</f>
        <v>32</v>
      </c>
      <c r="AQ230" s="72">
        <f>Table10[[#This Row],[HS]]+$BA$9</f>
        <v>32</v>
      </c>
      <c r="AR230" s="119">
        <f>PERCENTRANK(Table10[HS],Table10[[#This Row],[HS]])</f>
        <v>0.67</v>
      </c>
      <c r="AT230" s="128">
        <f>SUM(Table10[[#This Row],[p1 re]],Table10[[#This Row],[p3 re]],Table10[[#This Row],[p7 re]],Table10[[#This Row],[p9 re]],)</f>
        <v>15</v>
      </c>
      <c r="AU230" s="128">
        <f t="shared" si="23"/>
        <v>1.0547124954105351</v>
      </c>
      <c r="AV230" s="113">
        <f t="shared" si="24"/>
        <v>60.54712495410535</v>
      </c>
      <c r="AW230" s="128">
        <f>SUM(Table10[[#This Row],[p2]],Table10[[#This Row],[p4]],Table10[[#This Row],[p6]],Table10[[#This Row],[p8]],Table10[[#This Row],[p10]])</f>
        <v>15</v>
      </c>
      <c r="AX230" s="113">
        <f t="shared" si="25"/>
        <v>-0.10290439505630369</v>
      </c>
      <c r="AY230" s="113">
        <f t="shared" si="26"/>
        <v>48.970956049436964</v>
      </c>
    </row>
    <row r="231" spans="1:51" x14ac:dyDescent="0.3">
      <c r="A231" s="3">
        <v>46320</v>
      </c>
      <c r="B231" s="3">
        <v>1</v>
      </c>
      <c r="C231" s="3">
        <v>2004</v>
      </c>
      <c r="D231" s="41">
        <v>45972.950995370367</v>
      </c>
      <c r="E231" s="3">
        <v>1.5</v>
      </c>
      <c r="F231" s="110">
        <v>1.5</v>
      </c>
      <c r="G231" s="3">
        <v>4</v>
      </c>
      <c r="H231" s="3">
        <v>5</v>
      </c>
      <c r="I231" s="3">
        <v>4</v>
      </c>
      <c r="J231" s="3">
        <v>3</v>
      </c>
      <c r="K231" s="3">
        <v>5</v>
      </c>
      <c r="L231" s="3">
        <v>2</v>
      </c>
      <c r="M231" s="3">
        <v>3</v>
      </c>
      <c r="N231" s="3">
        <v>5</v>
      </c>
      <c r="O231" s="3">
        <v>5</v>
      </c>
      <c r="P231" s="3">
        <v>1</v>
      </c>
      <c r="Q231" s="3">
        <v>4</v>
      </c>
      <c r="R231" s="3">
        <v>11</v>
      </c>
      <c r="S231" s="3">
        <v>3</v>
      </c>
      <c r="T231" s="3">
        <v>4</v>
      </c>
      <c r="U231" s="3">
        <v>3</v>
      </c>
      <c r="V231" s="3">
        <v>9</v>
      </c>
      <c r="W231" s="3">
        <v>4</v>
      </c>
      <c r="X231" s="3">
        <v>4</v>
      </c>
      <c r="Y231" s="3">
        <v>5</v>
      </c>
      <c r="Z231" s="3">
        <v>8</v>
      </c>
      <c r="AA231" s="3">
        <v>7</v>
      </c>
      <c r="AB231" s="3">
        <v>3</v>
      </c>
      <c r="AC231" s="3">
        <v>5</v>
      </c>
      <c r="AD231" s="3">
        <v>9</v>
      </c>
      <c r="AE231" s="3">
        <v>10</v>
      </c>
      <c r="AF231" s="3">
        <v>1</v>
      </c>
      <c r="AG231" s="3">
        <v>6</v>
      </c>
      <c r="AH231" s="3">
        <v>4</v>
      </c>
      <c r="AI231" s="3">
        <v>8</v>
      </c>
      <c r="AJ231" s="3">
        <v>2</v>
      </c>
      <c r="AK231" s="3">
        <f>2025-Table10[[#This Row],[rocnik]]</f>
        <v>21</v>
      </c>
      <c r="AL231" s="4">
        <f>SUM(Table10[[#This Row],[p1 re]:[p10]])</f>
        <v>37</v>
      </c>
      <c r="AM231" s="4">
        <f>_xlfn.STDEV.P(Table10[[#This Row],[p1 re]:[p10]])</f>
        <v>1.3453624047073711</v>
      </c>
      <c r="AN231" s="4">
        <f>STANDARDIZE(Table10[[#This Row],[HS]],$P$5,$Q$5)</f>
        <v>1.3428804701295114</v>
      </c>
      <c r="AO231" s="72">
        <f>ROUND((10*(Table10[[#This Row],[HS]]-$P$5)/$Q$5)+50,0)</f>
        <v>63</v>
      </c>
      <c r="AP231" s="72">
        <f>Table10[[#This Row],[HS]]-$BA$9</f>
        <v>37</v>
      </c>
      <c r="AQ231" s="72">
        <f>Table10[[#This Row],[HS]]+$BA$9</f>
        <v>37</v>
      </c>
      <c r="AR231" s="119">
        <f>PERCENTRANK(Table10[HS],Table10[[#This Row],[HS]])</f>
        <v>0.90200000000000002</v>
      </c>
      <c r="AT231" s="128">
        <f>SUM(Table10[[#This Row],[p1 re]],Table10[[#This Row],[p3 re]],Table10[[#This Row],[p7 re]],Table10[[#This Row],[p9 re]],)</f>
        <v>16</v>
      </c>
      <c r="AU231" s="128">
        <f t="shared" si="23"/>
        <v>1.3217567229719258</v>
      </c>
      <c r="AV231" s="113">
        <f t="shared" si="24"/>
        <v>63.217567229719258</v>
      </c>
      <c r="AW231" s="128">
        <f>SUM(Table10[[#This Row],[p2]],Table10[[#This Row],[p4]],Table10[[#This Row],[p6]],Table10[[#This Row],[p8]],Table10[[#This Row],[p10]])</f>
        <v>16</v>
      </c>
      <c r="AX231" s="113">
        <f t="shared" si="25"/>
        <v>0.11006296166891609</v>
      </c>
      <c r="AY231" s="113">
        <f t="shared" si="26"/>
        <v>51.100629616689162</v>
      </c>
    </row>
    <row r="232" spans="1:51" x14ac:dyDescent="0.3">
      <c r="A232" s="4">
        <v>46330</v>
      </c>
      <c r="B232" s="4">
        <v>0</v>
      </c>
      <c r="C232" s="4">
        <v>2007</v>
      </c>
      <c r="D232" s="42">
        <v>45972.955509259256</v>
      </c>
      <c r="E232" s="4" t="s">
        <v>96</v>
      </c>
      <c r="F232" s="110">
        <v>4.5</v>
      </c>
      <c r="G232" s="4">
        <v>4</v>
      </c>
      <c r="H232" s="4">
        <v>4</v>
      </c>
      <c r="I232" s="4">
        <v>5</v>
      </c>
      <c r="J232" s="4">
        <v>4</v>
      </c>
      <c r="K232" s="4">
        <v>4</v>
      </c>
      <c r="L232" s="4">
        <v>2</v>
      </c>
      <c r="M232" s="4">
        <v>3</v>
      </c>
      <c r="N232" s="4">
        <v>3</v>
      </c>
      <c r="O232" s="4">
        <v>5</v>
      </c>
      <c r="P232" s="4">
        <v>4</v>
      </c>
      <c r="Q232" s="4">
        <v>7</v>
      </c>
      <c r="R232" s="4">
        <v>6</v>
      </c>
      <c r="S232" s="4">
        <v>9</v>
      </c>
      <c r="T232" s="4">
        <v>4</v>
      </c>
      <c r="U232" s="4">
        <v>19</v>
      </c>
      <c r="V232" s="4">
        <v>13</v>
      </c>
      <c r="W232" s="4">
        <v>15</v>
      </c>
      <c r="X232" s="4">
        <v>23</v>
      </c>
      <c r="Y232" s="4">
        <v>4</v>
      </c>
      <c r="Z232" s="4">
        <v>6</v>
      </c>
      <c r="AA232" s="4">
        <v>8</v>
      </c>
      <c r="AB232" s="4">
        <v>10</v>
      </c>
      <c r="AC232" s="4">
        <v>4</v>
      </c>
      <c r="AD232" s="4">
        <v>2</v>
      </c>
      <c r="AE232" s="4">
        <v>3</v>
      </c>
      <c r="AF232" s="4">
        <v>9</v>
      </c>
      <c r="AG232" s="4">
        <v>6</v>
      </c>
      <c r="AH232" s="4">
        <v>1</v>
      </c>
      <c r="AI232" s="4">
        <v>5</v>
      </c>
      <c r="AJ232" s="4">
        <v>7</v>
      </c>
      <c r="AK232" s="4">
        <f>2025-Table10[[#This Row],[rocnik]]</f>
        <v>18</v>
      </c>
      <c r="AL232" s="4">
        <f>SUM(Table10[[#This Row],[p1 re]:[p10]])</f>
        <v>38</v>
      </c>
      <c r="AM232" s="4">
        <f>_xlfn.STDEV.P(Table10[[#This Row],[p1 re]:[p10]])</f>
        <v>0.87177978870813466</v>
      </c>
      <c r="AN232" s="4">
        <f>STANDARDIZE(Table10[[#This Row],[HS]],$P$5,$Q$5)</f>
        <v>1.4979535181114734</v>
      </c>
      <c r="AO232" s="72">
        <f>ROUND((10*(Table10[[#This Row],[HS]]-$P$5)/$Q$5)+50,0)</f>
        <v>65</v>
      </c>
      <c r="AP232" s="72">
        <f>Table10[[#This Row],[HS]]-$BA$9</f>
        <v>38</v>
      </c>
      <c r="AQ232" s="72">
        <f>Table10[[#This Row],[HS]]+$BA$9</f>
        <v>38</v>
      </c>
      <c r="AR232" s="119">
        <f>PERCENTRANK(Table10[HS],Table10[[#This Row],[HS]])</f>
        <v>0.91900000000000004</v>
      </c>
      <c r="AT232" s="128">
        <f>SUM(Table10[[#This Row],[p1 re]],Table10[[#This Row],[p3 re]],Table10[[#This Row],[p7 re]],Table10[[#This Row],[p9 re]],)</f>
        <v>17</v>
      </c>
      <c r="AU232" s="128">
        <f t="shared" si="23"/>
        <v>1.5888009505333167</v>
      </c>
      <c r="AV232" s="113">
        <f t="shared" si="24"/>
        <v>65.888009505333173</v>
      </c>
      <c r="AW232" s="128">
        <f>SUM(Table10[[#This Row],[p2]],Table10[[#This Row],[p4]],Table10[[#This Row],[p6]],Table10[[#This Row],[p8]],Table10[[#This Row],[p10]])</f>
        <v>17</v>
      </c>
      <c r="AX232" s="113">
        <f t="shared" si="25"/>
        <v>0.32303031839413587</v>
      </c>
      <c r="AY232" s="113">
        <f t="shared" si="26"/>
        <v>53.230303183941359</v>
      </c>
    </row>
    <row r="233" spans="1:51" x14ac:dyDescent="0.3">
      <c r="A233" s="3">
        <v>46337</v>
      </c>
      <c r="B233" s="3">
        <v>0</v>
      </c>
      <c r="C233" s="3">
        <v>2006</v>
      </c>
      <c r="D233" s="41">
        <v>45972.953043981484</v>
      </c>
      <c r="E233" s="3" t="s">
        <v>36</v>
      </c>
      <c r="F233" s="110">
        <v>6</v>
      </c>
      <c r="G233" s="3">
        <v>2</v>
      </c>
      <c r="H233" s="3">
        <v>5</v>
      </c>
      <c r="I233" s="3">
        <v>4</v>
      </c>
      <c r="J233" s="3">
        <v>5</v>
      </c>
      <c r="K233" s="3">
        <v>1</v>
      </c>
      <c r="L233" s="3">
        <v>2</v>
      </c>
      <c r="M233" s="3">
        <v>1</v>
      </c>
      <c r="N233" s="3">
        <v>5</v>
      </c>
      <c r="O233" s="3">
        <v>4</v>
      </c>
      <c r="P233" s="3">
        <v>4</v>
      </c>
      <c r="Q233" s="3">
        <v>8</v>
      </c>
      <c r="R233" s="3">
        <v>3</v>
      </c>
      <c r="S233" s="3">
        <v>16</v>
      </c>
      <c r="T233" s="3">
        <v>3</v>
      </c>
      <c r="U233" s="3">
        <v>3</v>
      </c>
      <c r="V233" s="3">
        <v>6</v>
      </c>
      <c r="W233" s="3">
        <v>4</v>
      </c>
      <c r="X233" s="3">
        <v>5</v>
      </c>
      <c r="Y233" s="3">
        <v>3</v>
      </c>
      <c r="Z233" s="3">
        <v>5</v>
      </c>
      <c r="AA233" s="3">
        <v>9</v>
      </c>
      <c r="AB233" s="3">
        <v>6</v>
      </c>
      <c r="AC233" s="3">
        <v>1</v>
      </c>
      <c r="AD233" s="3">
        <v>4</v>
      </c>
      <c r="AE233" s="3">
        <v>8</v>
      </c>
      <c r="AF233" s="3">
        <v>5</v>
      </c>
      <c r="AG233" s="3">
        <v>7</v>
      </c>
      <c r="AH233" s="3">
        <v>2</v>
      </c>
      <c r="AI233" s="3">
        <v>3</v>
      </c>
      <c r="AJ233" s="3">
        <v>10</v>
      </c>
      <c r="AK233" s="3">
        <f>2025-Table10[[#This Row],[rocnik]]</f>
        <v>19</v>
      </c>
      <c r="AL233" s="4">
        <f>SUM(Table10[[#This Row],[p1 re]:[p10]])</f>
        <v>33</v>
      </c>
      <c r="AM233" s="4">
        <f>_xlfn.STDEV.P(Table10[[#This Row],[p1 re]:[p10]])</f>
        <v>1.5524174696260025</v>
      </c>
      <c r="AN233" s="4">
        <f>STANDARDIZE(Table10[[#This Row],[HS]],$P$5,$Q$5)</f>
        <v>0.72258827820166327</v>
      </c>
      <c r="AO233" s="72">
        <f>ROUND((10*(Table10[[#This Row],[HS]]-$P$5)/$Q$5)+50,0)</f>
        <v>57</v>
      </c>
      <c r="AP233" s="72">
        <f>Table10[[#This Row],[HS]]-$BA$9</f>
        <v>33</v>
      </c>
      <c r="AQ233" s="72">
        <f>Table10[[#This Row],[HS]]+$BA$9</f>
        <v>33</v>
      </c>
      <c r="AR233" s="119">
        <f>PERCENTRANK(Table10[HS],Table10[[#This Row],[HS]])</f>
        <v>0.72899999999999998</v>
      </c>
      <c r="AT233" s="128">
        <f>SUM(Table10[[#This Row],[p1 re]],Table10[[#This Row],[p3 re]],Table10[[#This Row],[p7 re]],Table10[[#This Row],[p9 re]],)</f>
        <v>11</v>
      </c>
      <c r="AU233" s="128">
        <f t="shared" si="23"/>
        <v>-1.346441483502806E-2</v>
      </c>
      <c r="AV233" s="113">
        <f t="shared" si="24"/>
        <v>49.865355851649717</v>
      </c>
      <c r="AW233" s="128">
        <f>SUM(Table10[[#This Row],[p2]],Table10[[#This Row],[p4]],Table10[[#This Row],[p6]],Table10[[#This Row],[p8]],Table10[[#This Row],[p10]])</f>
        <v>21</v>
      </c>
      <c r="AX233" s="113">
        <f t="shared" si="25"/>
        <v>1.174899745295015</v>
      </c>
      <c r="AY233" s="113">
        <f t="shared" si="26"/>
        <v>61.74899745295015</v>
      </c>
    </row>
    <row r="234" spans="1:51" x14ac:dyDescent="0.3">
      <c r="A234" s="4">
        <v>46355</v>
      </c>
      <c r="B234" s="4">
        <v>1</v>
      </c>
      <c r="C234" s="4">
        <v>2006</v>
      </c>
      <c r="D234" s="42">
        <v>45972.954236111109</v>
      </c>
      <c r="E234" s="4">
        <v>4</v>
      </c>
      <c r="F234" s="110">
        <v>4</v>
      </c>
      <c r="G234" s="4">
        <v>5</v>
      </c>
      <c r="H234" s="4">
        <v>5</v>
      </c>
      <c r="I234" s="4">
        <v>4</v>
      </c>
      <c r="J234" s="4">
        <v>5</v>
      </c>
      <c r="K234" s="4">
        <v>2</v>
      </c>
      <c r="L234" s="4">
        <v>4</v>
      </c>
      <c r="M234" s="4">
        <v>4</v>
      </c>
      <c r="N234" s="4">
        <v>5</v>
      </c>
      <c r="O234" s="4">
        <v>4</v>
      </c>
      <c r="P234" s="4">
        <v>4</v>
      </c>
      <c r="Q234" s="4">
        <v>5</v>
      </c>
      <c r="R234" s="4">
        <v>14</v>
      </c>
      <c r="S234" s="4">
        <v>4</v>
      </c>
      <c r="T234" s="4">
        <v>4</v>
      </c>
      <c r="U234" s="4">
        <v>4</v>
      </c>
      <c r="V234" s="4">
        <v>4</v>
      </c>
      <c r="W234" s="4">
        <v>4</v>
      </c>
      <c r="X234" s="4">
        <v>6</v>
      </c>
      <c r="Y234" s="4">
        <v>6</v>
      </c>
      <c r="Z234" s="4">
        <v>10</v>
      </c>
      <c r="AA234" s="4">
        <v>2</v>
      </c>
      <c r="AB234" s="4">
        <v>5</v>
      </c>
      <c r="AC234" s="4">
        <v>8</v>
      </c>
      <c r="AD234" s="4">
        <v>3</v>
      </c>
      <c r="AE234" s="4">
        <v>6</v>
      </c>
      <c r="AF234" s="4">
        <v>10</v>
      </c>
      <c r="AG234" s="4">
        <v>9</v>
      </c>
      <c r="AH234" s="4">
        <v>4</v>
      </c>
      <c r="AI234" s="4">
        <v>7</v>
      </c>
      <c r="AJ234" s="4">
        <v>1</v>
      </c>
      <c r="AK234" s="4">
        <f>2025-Table10[[#This Row],[rocnik]]</f>
        <v>19</v>
      </c>
      <c r="AL234" s="4">
        <f>SUM(Table10[[#This Row],[p1 re]:[p10]])</f>
        <v>42</v>
      </c>
      <c r="AM234" s="4">
        <f>_xlfn.STDEV.P(Table10[[#This Row],[p1 re]:[p10]])</f>
        <v>0.87177978870813466</v>
      </c>
      <c r="AN234" s="4">
        <f>STANDARDIZE(Table10[[#This Row],[HS]],$P$5,$Q$5)</f>
        <v>2.1182457100393215</v>
      </c>
      <c r="AO234" s="72">
        <f>ROUND((10*(Table10[[#This Row],[HS]]-$P$5)/$Q$5)+50,0)</f>
        <v>71</v>
      </c>
      <c r="AP234" s="72">
        <f>Table10[[#This Row],[HS]]-$BA$9</f>
        <v>42</v>
      </c>
      <c r="AQ234" s="72">
        <f>Table10[[#This Row],[HS]]+$BA$9</f>
        <v>42</v>
      </c>
      <c r="AR234" s="119">
        <f>PERCENTRANK(Table10[HS],Table10[[#This Row],[HS]])</f>
        <v>0.99099999999999999</v>
      </c>
      <c r="AT234" s="128">
        <f>SUM(Table10[[#This Row],[p1 re]],Table10[[#This Row],[p3 re]],Table10[[#This Row],[p7 re]],Table10[[#This Row],[p9 re]],)</f>
        <v>17</v>
      </c>
      <c r="AU234" s="128">
        <f t="shared" si="23"/>
        <v>1.5888009505333167</v>
      </c>
      <c r="AV234" s="113">
        <f t="shared" si="24"/>
        <v>65.888009505333173</v>
      </c>
      <c r="AW234" s="128">
        <f>SUM(Table10[[#This Row],[p2]],Table10[[#This Row],[p4]],Table10[[#This Row],[p6]],Table10[[#This Row],[p8]],Table10[[#This Row],[p10]])</f>
        <v>23</v>
      </c>
      <c r="AX234" s="113">
        <f t="shared" si="25"/>
        <v>1.6008344587454546</v>
      </c>
      <c r="AY234" s="113">
        <f t="shared" si="26"/>
        <v>66.008344587454545</v>
      </c>
    </row>
    <row r="235" spans="1:51" x14ac:dyDescent="0.3">
      <c r="A235" s="3">
        <v>46362</v>
      </c>
      <c r="B235" s="3">
        <v>1</v>
      </c>
      <c r="C235" s="3">
        <v>2005</v>
      </c>
      <c r="D235" s="41">
        <v>45972.950011574074</v>
      </c>
      <c r="E235" s="3" t="s">
        <v>109</v>
      </c>
      <c r="F235" s="110">
        <v>4.5</v>
      </c>
      <c r="G235" s="3">
        <v>1</v>
      </c>
      <c r="H235" s="3">
        <v>1</v>
      </c>
      <c r="I235" s="3">
        <v>1</v>
      </c>
      <c r="J235" s="3">
        <v>3</v>
      </c>
      <c r="K235" s="3">
        <v>1</v>
      </c>
      <c r="L235" s="3">
        <v>1</v>
      </c>
      <c r="M235" s="3">
        <v>1</v>
      </c>
      <c r="N235" s="3">
        <v>3</v>
      </c>
      <c r="O235" s="3">
        <v>1</v>
      </c>
      <c r="P235" s="3">
        <v>1</v>
      </c>
      <c r="Q235" s="3">
        <v>5</v>
      </c>
      <c r="R235" s="3">
        <v>7</v>
      </c>
      <c r="S235" s="3">
        <v>4</v>
      </c>
      <c r="T235" s="3">
        <v>13</v>
      </c>
      <c r="U235" s="3">
        <v>3</v>
      </c>
      <c r="V235" s="3">
        <v>6</v>
      </c>
      <c r="W235" s="3">
        <v>6</v>
      </c>
      <c r="X235" s="3">
        <v>6</v>
      </c>
      <c r="Y235" s="3">
        <v>31</v>
      </c>
      <c r="Z235" s="3">
        <v>5</v>
      </c>
      <c r="AA235" s="3">
        <v>4</v>
      </c>
      <c r="AB235" s="3">
        <v>7</v>
      </c>
      <c r="AC235" s="3">
        <v>5</v>
      </c>
      <c r="AD235" s="3">
        <v>10</v>
      </c>
      <c r="AE235" s="3">
        <v>8</v>
      </c>
      <c r="AF235" s="3">
        <v>9</v>
      </c>
      <c r="AG235" s="3">
        <v>2</v>
      </c>
      <c r="AH235" s="3">
        <v>3</v>
      </c>
      <c r="AI235" s="3">
        <v>1</v>
      </c>
      <c r="AJ235" s="3">
        <v>6</v>
      </c>
      <c r="AK235" s="3">
        <f>2025-Table10[[#This Row],[rocnik]]</f>
        <v>20</v>
      </c>
      <c r="AL235" s="4">
        <f>SUM(Table10[[#This Row],[p1 re]:[p10]])</f>
        <v>14</v>
      </c>
      <c r="AM235" s="4">
        <f>_xlfn.STDEV.P(Table10[[#This Row],[p1 re]:[p10]])</f>
        <v>0.8</v>
      </c>
      <c r="AN235" s="4">
        <f>STANDARDIZE(Table10[[#This Row],[HS]],$P$5,$Q$5)</f>
        <v>-2.2237996334556152</v>
      </c>
      <c r="AO235" s="72">
        <f>ROUND((10*(Table10[[#This Row],[HS]]-$P$5)/$Q$5)+50,0)</f>
        <v>28</v>
      </c>
      <c r="AP235" s="72">
        <f>Table10[[#This Row],[HS]]-$BA$9</f>
        <v>14</v>
      </c>
      <c r="AQ235" s="72">
        <f>Table10[[#This Row],[HS]]+$BA$9</f>
        <v>14</v>
      </c>
      <c r="AR235" s="119">
        <f>PERCENTRANK(Table10[HS],Table10[[#This Row],[HS]])</f>
        <v>8.0000000000000002E-3</v>
      </c>
      <c r="AT235" s="128">
        <f>SUM(Table10[[#This Row],[p1 re]],Table10[[#This Row],[p3 re]],Table10[[#This Row],[p7 re]],Table10[[#This Row],[p9 re]],)</f>
        <v>4</v>
      </c>
      <c r="AU235" s="128">
        <f t="shared" si="23"/>
        <v>-1.8827740077647637</v>
      </c>
      <c r="AV235" s="113">
        <f t="shared" si="24"/>
        <v>31.172259922352364</v>
      </c>
      <c r="AW235" s="128">
        <f>SUM(Table10[[#This Row],[p2]],Table10[[#This Row],[p4]],Table10[[#This Row],[p6]],Table10[[#This Row],[p8]],Table10[[#This Row],[p10]])</f>
        <v>9</v>
      </c>
      <c r="AX235" s="113">
        <f t="shared" si="25"/>
        <v>-1.3807085354076225</v>
      </c>
      <c r="AY235" s="113">
        <f t="shared" si="26"/>
        <v>36.192914645923778</v>
      </c>
    </row>
    <row r="236" spans="1:51" x14ac:dyDescent="0.3">
      <c r="A236" s="4">
        <v>46385</v>
      </c>
      <c r="B236" s="4">
        <v>0</v>
      </c>
      <c r="C236" s="4">
        <v>1999</v>
      </c>
      <c r="D236" s="42">
        <v>45972.955069444448</v>
      </c>
      <c r="E236" s="4">
        <v>4</v>
      </c>
      <c r="F236" s="110">
        <v>4</v>
      </c>
      <c r="G236" s="4">
        <v>2</v>
      </c>
      <c r="H236" s="4">
        <v>1</v>
      </c>
      <c r="I236" s="4">
        <v>3</v>
      </c>
      <c r="J236" s="4">
        <v>2</v>
      </c>
      <c r="K236" s="4">
        <v>1</v>
      </c>
      <c r="L236" s="4">
        <v>1</v>
      </c>
      <c r="M236" s="4">
        <v>2</v>
      </c>
      <c r="N236" s="4">
        <v>4</v>
      </c>
      <c r="O236" s="4">
        <v>2</v>
      </c>
      <c r="P236" s="4">
        <v>5</v>
      </c>
      <c r="Q236" s="4">
        <v>7</v>
      </c>
      <c r="R236" s="4">
        <v>15</v>
      </c>
      <c r="S236" s="4">
        <v>17</v>
      </c>
      <c r="T236" s="4">
        <v>6</v>
      </c>
      <c r="U236" s="4">
        <v>4</v>
      </c>
      <c r="V236" s="4">
        <v>4</v>
      </c>
      <c r="W236" s="4">
        <v>8</v>
      </c>
      <c r="X236" s="4">
        <v>8</v>
      </c>
      <c r="Y236" s="4">
        <v>5</v>
      </c>
      <c r="Z236" s="4">
        <v>8</v>
      </c>
      <c r="AA236" s="4">
        <v>2</v>
      </c>
      <c r="AB236" s="4">
        <v>9</v>
      </c>
      <c r="AC236" s="4">
        <v>3</v>
      </c>
      <c r="AD236" s="4">
        <v>8</v>
      </c>
      <c r="AE236" s="4">
        <v>6</v>
      </c>
      <c r="AF236" s="4">
        <v>10</v>
      </c>
      <c r="AG236" s="4">
        <v>7</v>
      </c>
      <c r="AH236" s="4">
        <v>5</v>
      </c>
      <c r="AI236" s="4">
        <v>1</v>
      </c>
      <c r="AJ236" s="4">
        <v>4</v>
      </c>
      <c r="AK236" s="4">
        <f>2025-Table10[[#This Row],[rocnik]]</f>
        <v>26</v>
      </c>
      <c r="AL236" s="4">
        <f>SUM(Table10[[#This Row],[p1 re]:[p10]])</f>
        <v>23</v>
      </c>
      <c r="AM236" s="4">
        <f>_xlfn.STDEV.P(Table10[[#This Row],[p1 re]:[p10]])</f>
        <v>1.2688577540449522</v>
      </c>
      <c r="AN236" s="4">
        <f>STANDARDIZE(Table10[[#This Row],[HS]],$P$5,$Q$5)</f>
        <v>-0.82814220161795693</v>
      </c>
      <c r="AO236" s="72">
        <f>ROUND((10*(Table10[[#This Row],[HS]]-$P$5)/$Q$5)+50,0)</f>
        <v>42</v>
      </c>
      <c r="AP236" s="72">
        <f>Table10[[#This Row],[HS]]-$BA$9</f>
        <v>23</v>
      </c>
      <c r="AQ236" s="72">
        <f>Table10[[#This Row],[HS]]+$BA$9</f>
        <v>23</v>
      </c>
      <c r="AR236" s="119">
        <f>PERCENTRANK(Table10[HS],Table10[[#This Row],[HS]])</f>
        <v>0.19800000000000001</v>
      </c>
      <c r="AT236" s="128">
        <f>SUM(Table10[[#This Row],[p1 re]],Table10[[#This Row],[p3 re]],Table10[[#This Row],[p7 re]],Table10[[#This Row],[p9 re]],)</f>
        <v>9</v>
      </c>
      <c r="AU236" s="128">
        <f t="shared" si="23"/>
        <v>-0.54755286995780961</v>
      </c>
      <c r="AV236" s="113">
        <f t="shared" si="24"/>
        <v>44.524471300421908</v>
      </c>
      <c r="AW236" s="128">
        <f>SUM(Table10[[#This Row],[p2]],Table10[[#This Row],[p4]],Table10[[#This Row],[p6]],Table10[[#This Row],[p8]],Table10[[#This Row],[p10]])</f>
        <v>13</v>
      </c>
      <c r="AX236" s="113">
        <f t="shared" si="25"/>
        <v>-0.52883910850674332</v>
      </c>
      <c r="AY236" s="113">
        <f t="shared" si="26"/>
        <v>44.711608914932569</v>
      </c>
    </row>
    <row r="237" spans="1:51" x14ac:dyDescent="0.3">
      <c r="A237" s="3">
        <v>46394</v>
      </c>
      <c r="B237" s="3">
        <v>0</v>
      </c>
      <c r="C237" s="3">
        <v>2007</v>
      </c>
      <c r="D237" s="41">
        <v>45972.964074074072</v>
      </c>
      <c r="E237" s="3">
        <v>8</v>
      </c>
      <c r="F237" s="110">
        <v>8</v>
      </c>
      <c r="G237" s="3">
        <v>5</v>
      </c>
      <c r="H237" s="3">
        <v>4</v>
      </c>
      <c r="I237" s="3">
        <v>4</v>
      </c>
      <c r="J237" s="3">
        <v>5</v>
      </c>
      <c r="K237" s="3">
        <v>2</v>
      </c>
      <c r="L237" s="3">
        <v>5</v>
      </c>
      <c r="M237" s="3">
        <v>3</v>
      </c>
      <c r="N237" s="3">
        <v>4</v>
      </c>
      <c r="O237" s="3">
        <v>4</v>
      </c>
      <c r="P237" s="3">
        <v>4</v>
      </c>
      <c r="Q237" s="3">
        <v>11</v>
      </c>
      <c r="R237" s="3">
        <v>14</v>
      </c>
      <c r="S237" s="3">
        <v>6</v>
      </c>
      <c r="T237" s="3">
        <v>4</v>
      </c>
      <c r="U237" s="3">
        <v>4</v>
      </c>
      <c r="V237" s="3">
        <v>5</v>
      </c>
      <c r="W237" s="3">
        <v>14</v>
      </c>
      <c r="X237" s="3">
        <v>12</v>
      </c>
      <c r="Y237" s="3">
        <v>8</v>
      </c>
      <c r="Z237" s="3">
        <v>6</v>
      </c>
      <c r="AA237" s="3">
        <v>5</v>
      </c>
      <c r="AB237" s="3">
        <v>10</v>
      </c>
      <c r="AC237" s="3">
        <v>7</v>
      </c>
      <c r="AD237" s="3">
        <v>6</v>
      </c>
      <c r="AE237" s="3">
        <v>3</v>
      </c>
      <c r="AF237" s="3">
        <v>2</v>
      </c>
      <c r="AG237" s="3">
        <v>1</v>
      </c>
      <c r="AH237" s="3">
        <v>9</v>
      </c>
      <c r="AI237" s="3">
        <v>4</v>
      </c>
      <c r="AJ237" s="3">
        <v>8</v>
      </c>
      <c r="AK237" s="3">
        <f>2025-Table10[[#This Row],[rocnik]]</f>
        <v>18</v>
      </c>
      <c r="AL237" s="4">
        <f>SUM(Table10[[#This Row],[p1 re]:[p10]])</f>
        <v>40</v>
      </c>
      <c r="AM237" s="4">
        <f>_xlfn.STDEV.P(Table10[[#This Row],[p1 re]:[p10]])</f>
        <v>0.89442719099991586</v>
      </c>
      <c r="AN237" s="4">
        <f>STANDARDIZE(Table10[[#This Row],[HS]],$P$5,$Q$5)</f>
        <v>1.8080996140753973</v>
      </c>
      <c r="AO237" s="72">
        <f>ROUND((10*(Table10[[#This Row],[HS]]-$P$5)/$Q$5)+50,0)</f>
        <v>68</v>
      </c>
      <c r="AP237" s="72">
        <f>Table10[[#This Row],[HS]]-$BA$9</f>
        <v>40</v>
      </c>
      <c r="AQ237" s="72">
        <f>Table10[[#This Row],[HS]]+$BA$9</f>
        <v>40</v>
      </c>
      <c r="AR237" s="119">
        <f>PERCENTRANK(Table10[HS],Table10[[#This Row],[HS]])</f>
        <v>0.96199999999999997</v>
      </c>
      <c r="AT237" s="128">
        <f>SUM(Table10[[#This Row],[p1 re]],Table10[[#This Row],[p3 re]],Table10[[#This Row],[p7 re]],Table10[[#This Row],[p9 re]],)</f>
        <v>16</v>
      </c>
      <c r="AU237" s="128">
        <f t="shared" si="23"/>
        <v>1.3217567229719258</v>
      </c>
      <c r="AV237" s="113">
        <f t="shared" si="24"/>
        <v>63.217567229719258</v>
      </c>
      <c r="AW237" s="128">
        <f>SUM(Table10[[#This Row],[p2]],Table10[[#This Row],[p4]],Table10[[#This Row],[p6]],Table10[[#This Row],[p8]],Table10[[#This Row],[p10]])</f>
        <v>22</v>
      </c>
      <c r="AX237" s="113">
        <f t="shared" si="25"/>
        <v>1.3878671020202349</v>
      </c>
      <c r="AY237" s="113">
        <f t="shared" si="26"/>
        <v>63.878671020202347</v>
      </c>
    </row>
    <row r="238" spans="1:51" x14ac:dyDescent="0.3">
      <c r="A238" s="4">
        <v>46397</v>
      </c>
      <c r="B238" s="4">
        <v>0</v>
      </c>
      <c r="C238" s="4">
        <v>2006</v>
      </c>
      <c r="D238" s="42">
        <v>45972.946504629632</v>
      </c>
      <c r="E238" s="4" t="s">
        <v>28</v>
      </c>
      <c r="F238" s="110"/>
      <c r="G238" s="4">
        <v>4</v>
      </c>
      <c r="H238" s="4">
        <v>1</v>
      </c>
      <c r="I238" s="4">
        <v>5</v>
      </c>
      <c r="J238" s="4">
        <v>4</v>
      </c>
      <c r="K238" s="4">
        <v>1</v>
      </c>
      <c r="L238" s="4">
        <v>3</v>
      </c>
      <c r="M238" s="4">
        <v>3</v>
      </c>
      <c r="N238" s="4">
        <v>2</v>
      </c>
      <c r="O238" s="4">
        <v>4</v>
      </c>
      <c r="P238" s="4">
        <v>2</v>
      </c>
      <c r="Q238" s="4">
        <v>5</v>
      </c>
      <c r="R238" s="4">
        <v>9</v>
      </c>
      <c r="S238" s="4">
        <v>5</v>
      </c>
      <c r="T238" s="4">
        <v>4</v>
      </c>
      <c r="U238" s="4">
        <v>4</v>
      </c>
      <c r="V238" s="4">
        <v>4</v>
      </c>
      <c r="W238" s="4">
        <v>6</v>
      </c>
      <c r="X238" s="4">
        <v>7</v>
      </c>
      <c r="Y238" s="4">
        <v>4</v>
      </c>
      <c r="Z238" s="4">
        <v>7</v>
      </c>
      <c r="AA238" s="4">
        <v>1</v>
      </c>
      <c r="AB238" s="4">
        <v>10</v>
      </c>
      <c r="AC238" s="4">
        <v>5</v>
      </c>
      <c r="AD238" s="4">
        <v>2</v>
      </c>
      <c r="AE238" s="4">
        <v>7</v>
      </c>
      <c r="AF238" s="4">
        <v>3</v>
      </c>
      <c r="AG238" s="4">
        <v>8</v>
      </c>
      <c r="AH238" s="4">
        <v>4</v>
      </c>
      <c r="AI238" s="4">
        <v>6</v>
      </c>
      <c r="AJ238" s="4">
        <v>9</v>
      </c>
      <c r="AK238" s="4">
        <f>2025-Table10[[#This Row],[rocnik]]</f>
        <v>19</v>
      </c>
      <c r="AL238" s="4">
        <f>SUM(Table10[[#This Row],[p1 re]:[p10]])</f>
        <v>29</v>
      </c>
      <c r="AM238" s="4">
        <f>_xlfn.STDEV.P(Table10[[#This Row],[p1 re]:[p10]])</f>
        <v>1.3</v>
      </c>
      <c r="AN238" s="4">
        <f>STANDARDIZE(Table10[[#This Row],[HS]],$P$5,$Q$5)</f>
        <v>0.1022960862738152</v>
      </c>
      <c r="AO238" s="72">
        <f>ROUND((10*(Table10[[#This Row],[HS]]-$P$5)/$Q$5)+50,0)</f>
        <v>51</v>
      </c>
      <c r="AP238" s="72">
        <f>Table10[[#This Row],[HS]]-$BA$9</f>
        <v>29</v>
      </c>
      <c r="AQ238" s="72">
        <f>Table10[[#This Row],[HS]]+$BA$9</f>
        <v>29</v>
      </c>
      <c r="AR238" s="119">
        <f>PERCENTRANK(Table10[HS],Table10[[#This Row],[HS]])</f>
        <v>0.47199999999999998</v>
      </c>
      <c r="AT238" s="128">
        <f>SUM(Table10[[#This Row],[p1 re]],Table10[[#This Row],[p3 re]],Table10[[#This Row],[p7 re]],Table10[[#This Row],[p9 re]],)</f>
        <v>16</v>
      </c>
      <c r="AU238" s="128">
        <f t="shared" si="23"/>
        <v>1.3217567229719258</v>
      </c>
      <c r="AV238" s="113">
        <f t="shared" si="24"/>
        <v>63.217567229719258</v>
      </c>
      <c r="AW238" s="128">
        <f>SUM(Table10[[#This Row],[p2]],Table10[[#This Row],[p4]],Table10[[#This Row],[p6]],Table10[[#This Row],[p8]],Table10[[#This Row],[p10]])</f>
        <v>12</v>
      </c>
      <c r="AX238" s="113">
        <f t="shared" si="25"/>
        <v>-0.74180646523196303</v>
      </c>
      <c r="AY238" s="113">
        <f t="shared" si="26"/>
        <v>42.581935347680371</v>
      </c>
    </row>
    <row r="239" spans="1:51" x14ac:dyDescent="0.3">
      <c r="A239" s="3">
        <v>46416</v>
      </c>
      <c r="B239" s="3">
        <v>0</v>
      </c>
      <c r="C239" s="3">
        <v>2003</v>
      </c>
      <c r="D239" s="41">
        <v>45972.952372685184</v>
      </c>
      <c r="E239" s="3" t="s">
        <v>78</v>
      </c>
      <c r="F239" s="110">
        <v>7</v>
      </c>
      <c r="G239" s="3">
        <v>4</v>
      </c>
      <c r="H239" s="3">
        <v>4</v>
      </c>
      <c r="I239" s="3">
        <v>4</v>
      </c>
      <c r="J239" s="3">
        <v>5</v>
      </c>
      <c r="K239" s="3">
        <v>2</v>
      </c>
      <c r="L239" s="3">
        <v>2</v>
      </c>
      <c r="M239" s="3">
        <v>2</v>
      </c>
      <c r="N239" s="3">
        <v>4</v>
      </c>
      <c r="O239" s="3">
        <v>2</v>
      </c>
      <c r="P239" s="3">
        <v>4</v>
      </c>
      <c r="Q239" s="3">
        <v>12</v>
      </c>
      <c r="R239" s="3">
        <v>7</v>
      </c>
      <c r="S239" s="3">
        <v>10</v>
      </c>
      <c r="T239" s="3">
        <v>6</v>
      </c>
      <c r="U239" s="3">
        <v>5</v>
      </c>
      <c r="V239" s="3">
        <v>5</v>
      </c>
      <c r="W239" s="3">
        <v>19</v>
      </c>
      <c r="X239" s="3">
        <v>14</v>
      </c>
      <c r="Y239" s="3">
        <v>11</v>
      </c>
      <c r="Z239" s="3">
        <v>22</v>
      </c>
      <c r="AA239" s="3">
        <v>8</v>
      </c>
      <c r="AB239" s="3">
        <v>7</v>
      </c>
      <c r="AC239" s="3">
        <v>2</v>
      </c>
      <c r="AD239" s="3">
        <v>5</v>
      </c>
      <c r="AE239" s="3">
        <v>4</v>
      </c>
      <c r="AF239" s="3">
        <v>3</v>
      </c>
      <c r="AG239" s="3">
        <v>6</v>
      </c>
      <c r="AH239" s="3">
        <v>10</v>
      </c>
      <c r="AI239" s="3">
        <v>9</v>
      </c>
      <c r="AJ239" s="3">
        <v>1</v>
      </c>
      <c r="AK239" s="3">
        <f>2025-Table10[[#This Row],[rocnik]]</f>
        <v>22</v>
      </c>
      <c r="AL239" s="4">
        <f>SUM(Table10[[#This Row],[p1 re]:[p10]])</f>
        <v>33</v>
      </c>
      <c r="AM239" s="4">
        <f>_xlfn.STDEV.P(Table10[[#This Row],[p1 re]:[p10]])</f>
        <v>1.1000000000000001</v>
      </c>
      <c r="AN239" s="4">
        <f>STANDARDIZE(Table10[[#This Row],[HS]],$P$5,$Q$5)</f>
        <v>0.72258827820166327</v>
      </c>
      <c r="AO239" s="72">
        <f>ROUND((10*(Table10[[#This Row],[HS]]-$P$5)/$Q$5)+50,0)</f>
        <v>57</v>
      </c>
      <c r="AP239" s="72">
        <f>Table10[[#This Row],[HS]]-$BA$9</f>
        <v>33</v>
      </c>
      <c r="AQ239" s="72">
        <f>Table10[[#This Row],[HS]]+$BA$9</f>
        <v>33</v>
      </c>
      <c r="AR239" s="119">
        <f>PERCENTRANK(Table10[HS],Table10[[#This Row],[HS]])</f>
        <v>0.72899999999999998</v>
      </c>
      <c r="AT239" s="128">
        <f>SUM(Table10[[#This Row],[p1 re]],Table10[[#This Row],[p3 re]],Table10[[#This Row],[p7 re]],Table10[[#This Row],[p9 re]],)</f>
        <v>12</v>
      </c>
      <c r="AU239" s="128">
        <f t="shared" si="23"/>
        <v>0.25357981272636276</v>
      </c>
      <c r="AV239" s="113">
        <f t="shared" si="24"/>
        <v>52.535798127263625</v>
      </c>
      <c r="AW239" s="128">
        <f>SUM(Table10[[#This Row],[p2]],Table10[[#This Row],[p4]],Table10[[#This Row],[p6]],Table10[[#This Row],[p8]],Table10[[#This Row],[p10]])</f>
        <v>19</v>
      </c>
      <c r="AX239" s="113">
        <f t="shared" si="25"/>
        <v>0.74896503184457541</v>
      </c>
      <c r="AY239" s="113">
        <f t="shared" si="26"/>
        <v>57.489650318445754</v>
      </c>
    </row>
    <row r="240" spans="1:51" x14ac:dyDescent="0.3">
      <c r="A240" s="4">
        <v>46423</v>
      </c>
      <c r="B240" s="4">
        <v>1</v>
      </c>
      <c r="C240" s="4">
        <v>2001</v>
      </c>
      <c r="D240" s="42">
        <v>45972.976273148146</v>
      </c>
      <c r="E240" s="4" t="s">
        <v>47</v>
      </c>
      <c r="F240" s="110">
        <v>1.5</v>
      </c>
      <c r="G240" s="4">
        <v>3</v>
      </c>
      <c r="H240" s="4">
        <v>4</v>
      </c>
      <c r="I240" s="4">
        <v>4</v>
      </c>
      <c r="J240" s="4">
        <v>5</v>
      </c>
      <c r="K240" s="4">
        <v>2</v>
      </c>
      <c r="L240" s="4">
        <v>3</v>
      </c>
      <c r="M240" s="4">
        <v>2</v>
      </c>
      <c r="N240" s="4">
        <v>3</v>
      </c>
      <c r="O240" s="4">
        <v>2</v>
      </c>
      <c r="P240" s="4">
        <v>1</v>
      </c>
      <c r="Q240" s="4">
        <v>4</v>
      </c>
      <c r="R240" s="4">
        <v>13</v>
      </c>
      <c r="S240" s="4">
        <v>9</v>
      </c>
      <c r="T240" s="4">
        <v>8</v>
      </c>
      <c r="U240" s="4">
        <v>3</v>
      </c>
      <c r="V240" s="4">
        <v>6</v>
      </c>
      <c r="W240" s="4">
        <v>3</v>
      </c>
      <c r="X240" s="4">
        <v>5</v>
      </c>
      <c r="Y240" s="4">
        <v>4</v>
      </c>
      <c r="Z240" s="4">
        <v>5</v>
      </c>
      <c r="AA240" s="4">
        <v>7</v>
      </c>
      <c r="AB240" s="4">
        <v>1</v>
      </c>
      <c r="AC240" s="4">
        <v>8</v>
      </c>
      <c r="AD240" s="4">
        <v>2</v>
      </c>
      <c r="AE240" s="4">
        <v>6</v>
      </c>
      <c r="AF240" s="4">
        <v>4</v>
      </c>
      <c r="AG240" s="4">
        <v>10</v>
      </c>
      <c r="AH240" s="4">
        <v>3</v>
      </c>
      <c r="AI240" s="4">
        <v>5</v>
      </c>
      <c r="AJ240" s="4">
        <v>9</v>
      </c>
      <c r="AK240" s="4">
        <f>2025-Table10[[#This Row],[rocnik]]</f>
        <v>24</v>
      </c>
      <c r="AL240" s="4">
        <f>SUM(Table10[[#This Row],[p1 re]:[p10]])</f>
        <v>29</v>
      </c>
      <c r="AM240" s="4">
        <f>_xlfn.STDEV.P(Table10[[#This Row],[p1 re]:[p10]])</f>
        <v>1.1357816691600546</v>
      </c>
      <c r="AN240" s="4">
        <f>STANDARDIZE(Table10[[#This Row],[HS]],$P$5,$Q$5)</f>
        <v>0.1022960862738152</v>
      </c>
      <c r="AO240" s="72">
        <f>ROUND((10*(Table10[[#This Row],[HS]]-$P$5)/$Q$5)+50,0)</f>
        <v>51</v>
      </c>
      <c r="AP240" s="72">
        <f>Table10[[#This Row],[HS]]-$BA$9</f>
        <v>29</v>
      </c>
      <c r="AQ240" s="72">
        <f>Table10[[#This Row],[HS]]+$BA$9</f>
        <v>29</v>
      </c>
      <c r="AR240" s="119">
        <f>PERCENTRANK(Table10[HS],Table10[[#This Row],[HS]])</f>
        <v>0.47199999999999998</v>
      </c>
      <c r="AT240" s="128">
        <f>SUM(Table10[[#This Row],[p1 re]],Table10[[#This Row],[p3 re]],Table10[[#This Row],[p7 re]],Table10[[#This Row],[p9 re]],)</f>
        <v>11</v>
      </c>
      <c r="AU240" s="128">
        <f t="shared" si="23"/>
        <v>-1.346441483502806E-2</v>
      </c>
      <c r="AV240" s="113">
        <f t="shared" si="24"/>
        <v>49.865355851649717</v>
      </c>
      <c r="AW240" s="128">
        <f>SUM(Table10[[#This Row],[p2]],Table10[[#This Row],[p4]],Table10[[#This Row],[p6]],Table10[[#This Row],[p8]],Table10[[#This Row],[p10]])</f>
        <v>16</v>
      </c>
      <c r="AX240" s="113">
        <f t="shared" si="25"/>
        <v>0.11006296166891609</v>
      </c>
      <c r="AY240" s="113">
        <f t="shared" si="26"/>
        <v>51.100629616689162</v>
      </c>
    </row>
    <row r="241" spans="1:51" x14ac:dyDescent="0.3">
      <c r="A241" s="3">
        <v>46473</v>
      </c>
      <c r="B241" s="3">
        <v>0</v>
      </c>
      <c r="C241" s="3">
        <v>1997</v>
      </c>
      <c r="D241" s="41">
        <v>45973.519745370373</v>
      </c>
      <c r="E241" s="3">
        <v>3</v>
      </c>
      <c r="F241" s="110">
        <v>3</v>
      </c>
      <c r="G241" s="3">
        <v>3</v>
      </c>
      <c r="H241" s="3">
        <v>5</v>
      </c>
      <c r="I241" s="3">
        <v>4</v>
      </c>
      <c r="J241" s="3">
        <v>5</v>
      </c>
      <c r="K241" s="3">
        <v>2</v>
      </c>
      <c r="L241" s="3">
        <v>5</v>
      </c>
      <c r="M241" s="3">
        <v>4</v>
      </c>
      <c r="N241" s="3">
        <v>4</v>
      </c>
      <c r="O241" s="3">
        <v>4</v>
      </c>
      <c r="P241" s="3">
        <v>2</v>
      </c>
      <c r="Q241" s="3">
        <v>3</v>
      </c>
      <c r="R241" s="3">
        <v>2</v>
      </c>
      <c r="S241" s="3">
        <v>2</v>
      </c>
      <c r="T241" s="3">
        <v>2</v>
      </c>
      <c r="U241" s="3">
        <v>2</v>
      </c>
      <c r="V241" s="3">
        <v>2</v>
      </c>
      <c r="W241" s="3">
        <v>4</v>
      </c>
      <c r="X241" s="3">
        <v>2</v>
      </c>
      <c r="Y241" s="3">
        <v>2</v>
      </c>
      <c r="Z241" s="3">
        <v>3</v>
      </c>
      <c r="AA241" s="3">
        <v>2</v>
      </c>
      <c r="AB241" s="3">
        <v>6</v>
      </c>
      <c r="AC241" s="3">
        <v>7</v>
      </c>
      <c r="AD241" s="3">
        <v>9</v>
      </c>
      <c r="AE241" s="3">
        <v>10</v>
      </c>
      <c r="AF241" s="3">
        <v>3</v>
      </c>
      <c r="AG241" s="3">
        <v>1</v>
      </c>
      <c r="AH241" s="3">
        <v>4</v>
      </c>
      <c r="AI241" s="3">
        <v>8</v>
      </c>
      <c r="AJ241" s="3">
        <v>5</v>
      </c>
      <c r="AK241" s="3">
        <f>2025-Table10[[#This Row],[rocnik]]</f>
        <v>28</v>
      </c>
      <c r="AL241" s="4">
        <f>SUM(Table10[[#This Row],[p1 re]:[p10]])</f>
        <v>38</v>
      </c>
      <c r="AM241" s="4">
        <f>_xlfn.STDEV.P(Table10[[#This Row],[p1 re]:[p10]])</f>
        <v>1.0770329614269007</v>
      </c>
      <c r="AN241" s="4">
        <f>STANDARDIZE(Table10[[#This Row],[HS]],$P$5,$Q$5)</f>
        <v>1.4979535181114734</v>
      </c>
      <c r="AO241" s="72">
        <f>ROUND((10*(Table10[[#This Row],[HS]]-$P$5)/$Q$5)+50,0)</f>
        <v>65</v>
      </c>
      <c r="AP241" s="72">
        <f>Table10[[#This Row],[HS]]-$BA$9</f>
        <v>38</v>
      </c>
      <c r="AQ241" s="72">
        <f>Table10[[#This Row],[HS]]+$BA$9</f>
        <v>38</v>
      </c>
      <c r="AR241" s="119">
        <f>PERCENTRANK(Table10[HS],Table10[[#This Row],[HS]])</f>
        <v>0.91900000000000004</v>
      </c>
      <c r="AT241" s="128">
        <f>SUM(Table10[[#This Row],[p1 re]],Table10[[#This Row],[p3 re]],Table10[[#This Row],[p7 re]],Table10[[#This Row],[p9 re]],)</f>
        <v>15</v>
      </c>
      <c r="AU241" s="128">
        <f t="shared" si="23"/>
        <v>1.0547124954105351</v>
      </c>
      <c r="AV241" s="113">
        <f t="shared" si="24"/>
        <v>60.54712495410535</v>
      </c>
      <c r="AW241" s="128">
        <f>SUM(Table10[[#This Row],[p2]],Table10[[#This Row],[p4]],Table10[[#This Row],[p6]],Table10[[#This Row],[p8]],Table10[[#This Row],[p10]])</f>
        <v>21</v>
      </c>
      <c r="AX241" s="113">
        <f t="shared" si="25"/>
        <v>1.174899745295015</v>
      </c>
      <c r="AY241" s="113">
        <f t="shared" si="26"/>
        <v>61.74899745295015</v>
      </c>
    </row>
    <row r="242" spans="1:51" x14ac:dyDescent="0.3">
      <c r="A242" s="4">
        <v>46498</v>
      </c>
      <c r="B242" s="4">
        <v>0</v>
      </c>
      <c r="C242" s="4">
        <v>2005</v>
      </c>
      <c r="D242" s="42">
        <v>45973.633530092593</v>
      </c>
      <c r="E242" s="4" t="s">
        <v>64</v>
      </c>
      <c r="F242" s="110">
        <v>3.5</v>
      </c>
      <c r="G242" s="4">
        <v>3</v>
      </c>
      <c r="H242" s="4">
        <v>3</v>
      </c>
      <c r="I242" s="4">
        <v>2</v>
      </c>
      <c r="J242" s="4">
        <v>4</v>
      </c>
      <c r="K242" s="4">
        <v>4</v>
      </c>
      <c r="L242" s="4">
        <v>3</v>
      </c>
      <c r="M242" s="4">
        <v>2</v>
      </c>
      <c r="N242" s="4">
        <v>3</v>
      </c>
      <c r="O242" s="4">
        <v>2</v>
      </c>
      <c r="P242" s="4">
        <v>4</v>
      </c>
      <c r="Q242" s="4">
        <v>6</v>
      </c>
      <c r="R242" s="4">
        <v>5</v>
      </c>
      <c r="S242" s="4">
        <v>6</v>
      </c>
      <c r="T242" s="4">
        <v>3</v>
      </c>
      <c r="U242" s="4">
        <v>3</v>
      </c>
      <c r="V242" s="4">
        <v>15</v>
      </c>
      <c r="W242" s="4">
        <v>6</v>
      </c>
      <c r="X242" s="4">
        <v>5</v>
      </c>
      <c r="Y242" s="4">
        <v>6</v>
      </c>
      <c r="Z242" s="4">
        <v>4</v>
      </c>
      <c r="AA242" s="4">
        <v>10</v>
      </c>
      <c r="AB242" s="4">
        <v>7</v>
      </c>
      <c r="AC242" s="4">
        <v>9</v>
      </c>
      <c r="AD242" s="4">
        <v>4</v>
      </c>
      <c r="AE242" s="4">
        <v>3</v>
      </c>
      <c r="AF242" s="4">
        <v>1</v>
      </c>
      <c r="AG242" s="4">
        <v>2</v>
      </c>
      <c r="AH242" s="4">
        <v>6</v>
      </c>
      <c r="AI242" s="4">
        <v>5</v>
      </c>
      <c r="AJ242" s="4">
        <v>8</v>
      </c>
      <c r="AK242" s="4">
        <f>2025-Table10[[#This Row],[rocnik]]</f>
        <v>20</v>
      </c>
      <c r="AL242" s="4">
        <f>SUM(Table10[[#This Row],[p1 re]:[p10]])</f>
        <v>30</v>
      </c>
      <c r="AM242" s="4">
        <f>_xlfn.STDEV.P(Table10[[#This Row],[p1 re]:[p10]])</f>
        <v>0.7745966692414834</v>
      </c>
      <c r="AN242" s="4">
        <f>STANDARDIZE(Table10[[#This Row],[HS]],$P$5,$Q$5)</f>
        <v>0.25736913425577723</v>
      </c>
      <c r="AO242" s="72">
        <f>ROUND((10*(Table10[[#This Row],[HS]]-$P$5)/$Q$5)+50,0)</f>
        <v>53</v>
      </c>
      <c r="AP242" s="72">
        <f>Table10[[#This Row],[HS]]-$BA$9</f>
        <v>30</v>
      </c>
      <c r="AQ242" s="72">
        <f>Table10[[#This Row],[HS]]+$BA$9</f>
        <v>30</v>
      </c>
      <c r="AR242" s="119">
        <f>PERCENTRANK(Table10[HS],Table10[[#This Row],[HS]])</f>
        <v>0.55600000000000005</v>
      </c>
      <c r="AT242" s="128">
        <f>SUM(Table10[[#This Row],[p1 re]],Table10[[#This Row],[p3 re]],Table10[[#This Row],[p7 re]],Table10[[#This Row],[p9 re]],)</f>
        <v>9</v>
      </c>
      <c r="AU242" s="128">
        <f t="shared" si="23"/>
        <v>-0.54755286995780961</v>
      </c>
      <c r="AV242" s="113">
        <f t="shared" si="24"/>
        <v>44.524471300421908</v>
      </c>
      <c r="AW242" s="128">
        <f>SUM(Table10[[#This Row],[p2]],Table10[[#This Row],[p4]],Table10[[#This Row],[p6]],Table10[[#This Row],[p8]],Table10[[#This Row],[p10]])</f>
        <v>17</v>
      </c>
      <c r="AX242" s="113">
        <f t="shared" si="25"/>
        <v>0.32303031839413587</v>
      </c>
      <c r="AY242" s="113">
        <f t="shared" si="26"/>
        <v>53.230303183941359</v>
      </c>
    </row>
    <row r="243" spans="1:51" x14ac:dyDescent="0.3">
      <c r="A243" s="3">
        <v>46516</v>
      </c>
      <c r="B243" s="3">
        <v>0</v>
      </c>
      <c r="C243" s="3">
        <v>1962</v>
      </c>
      <c r="D243" s="41">
        <v>45973.750358796293</v>
      </c>
      <c r="E243" s="3" t="s">
        <v>83</v>
      </c>
      <c r="F243" s="110">
        <v>1</v>
      </c>
      <c r="G243" s="3">
        <v>1</v>
      </c>
      <c r="H243" s="3">
        <v>1</v>
      </c>
      <c r="I243" s="3">
        <v>2</v>
      </c>
      <c r="J243" s="3">
        <v>2</v>
      </c>
      <c r="K243" s="3">
        <v>1</v>
      </c>
      <c r="L243" s="3">
        <v>1</v>
      </c>
      <c r="M243" s="3">
        <v>1</v>
      </c>
      <c r="N243" s="3">
        <v>1</v>
      </c>
      <c r="O243" s="3">
        <v>1</v>
      </c>
      <c r="P243" s="3">
        <v>2</v>
      </c>
      <c r="Q243" s="3">
        <v>4</v>
      </c>
      <c r="R243" s="3">
        <v>3</v>
      </c>
      <c r="S243" s="3">
        <v>8</v>
      </c>
      <c r="T243" s="3">
        <v>5</v>
      </c>
      <c r="U243" s="3">
        <v>2</v>
      </c>
      <c r="V243" s="3">
        <v>5</v>
      </c>
      <c r="W243" s="3">
        <v>5</v>
      </c>
      <c r="X243" s="3">
        <v>5</v>
      </c>
      <c r="Y243" s="3">
        <v>4</v>
      </c>
      <c r="Z243" s="3">
        <v>5</v>
      </c>
      <c r="AA243" s="3">
        <v>4</v>
      </c>
      <c r="AB243" s="3">
        <v>9</v>
      </c>
      <c r="AC243" s="3">
        <v>1</v>
      </c>
      <c r="AD243" s="3">
        <v>10</v>
      </c>
      <c r="AE243" s="3">
        <v>5</v>
      </c>
      <c r="AF243" s="3">
        <v>8</v>
      </c>
      <c r="AG243" s="3">
        <v>2</v>
      </c>
      <c r="AH243" s="3">
        <v>6</v>
      </c>
      <c r="AI243" s="3">
        <v>7</v>
      </c>
      <c r="AJ243" s="3">
        <v>3</v>
      </c>
      <c r="AK243" s="3">
        <f>2025-Table10[[#This Row],[rocnik]]</f>
        <v>63</v>
      </c>
      <c r="AL243" s="4">
        <f>SUM(Table10[[#This Row],[p1 re]:[p10]])</f>
        <v>13</v>
      </c>
      <c r="AM243" s="4">
        <f>_xlfn.STDEV.P(Table10[[#This Row],[p1 re]:[p10]])</f>
        <v>0.45825756949558399</v>
      </c>
      <c r="AN243" s="4">
        <f>STANDARDIZE(Table10[[#This Row],[HS]],$P$5,$Q$5)</f>
        <v>-2.3788726814375774</v>
      </c>
      <c r="AO243" s="72">
        <f>ROUND((10*(Table10[[#This Row],[HS]]-$P$5)/$Q$5)+50,0)</f>
        <v>26</v>
      </c>
      <c r="AP243" s="72">
        <f>Table10[[#This Row],[HS]]-$BA$9</f>
        <v>13</v>
      </c>
      <c r="AQ243" s="72">
        <f>Table10[[#This Row],[HS]]+$BA$9</f>
        <v>13</v>
      </c>
      <c r="AR243" s="119">
        <f>PERCENTRANK(Table10[HS],Table10[[#This Row],[HS]])</f>
        <v>4.0000000000000001E-3</v>
      </c>
      <c r="AT243" s="128">
        <f>SUM(Table10[[#This Row],[p1 re]],Table10[[#This Row],[p3 re]],Table10[[#This Row],[p7 re]],Table10[[#This Row],[p9 re]],)</f>
        <v>5</v>
      </c>
      <c r="AU243" s="128">
        <f t="shared" si="23"/>
        <v>-1.6157297802033728</v>
      </c>
      <c r="AV243" s="113">
        <f t="shared" si="24"/>
        <v>33.842702197966275</v>
      </c>
      <c r="AW243" s="128">
        <f>SUM(Table10[[#This Row],[p2]],Table10[[#This Row],[p4]],Table10[[#This Row],[p6]],Table10[[#This Row],[p8]],Table10[[#This Row],[p10]])</f>
        <v>7</v>
      </c>
      <c r="AX243" s="113">
        <f t="shared" si="25"/>
        <v>-1.8066432488580619</v>
      </c>
      <c r="AY243" s="113">
        <f t="shared" si="26"/>
        <v>31.93356751141938</v>
      </c>
    </row>
    <row r="244" spans="1:51" x14ac:dyDescent="0.3">
      <c r="A244" s="4">
        <v>46523</v>
      </c>
      <c r="B244" s="4">
        <v>0</v>
      </c>
      <c r="C244" s="4">
        <v>2003</v>
      </c>
      <c r="D244" s="42">
        <v>45973.761458333334</v>
      </c>
      <c r="E244" s="4">
        <v>2</v>
      </c>
      <c r="F244" s="110">
        <v>2</v>
      </c>
      <c r="G244" s="4">
        <v>4</v>
      </c>
      <c r="H244" s="4">
        <v>2</v>
      </c>
      <c r="I244" s="4">
        <v>4</v>
      </c>
      <c r="J244" s="4">
        <v>2</v>
      </c>
      <c r="K244" s="4">
        <v>2</v>
      </c>
      <c r="L244" s="4">
        <v>2</v>
      </c>
      <c r="M244" s="4">
        <v>4</v>
      </c>
      <c r="N244" s="4">
        <v>2</v>
      </c>
      <c r="O244" s="4">
        <v>5</v>
      </c>
      <c r="P244" s="4">
        <v>2</v>
      </c>
      <c r="Q244" s="4">
        <v>9</v>
      </c>
      <c r="R244" s="4">
        <v>15</v>
      </c>
      <c r="S244" s="4">
        <v>3</v>
      </c>
      <c r="T244" s="4">
        <v>19</v>
      </c>
      <c r="U244" s="4">
        <v>6</v>
      </c>
      <c r="V244" s="4">
        <v>4</v>
      </c>
      <c r="W244" s="4">
        <v>10</v>
      </c>
      <c r="X244" s="4">
        <v>13</v>
      </c>
      <c r="Y244" s="4">
        <v>6</v>
      </c>
      <c r="Z244" s="4">
        <v>21</v>
      </c>
      <c r="AA244" s="4">
        <v>7</v>
      </c>
      <c r="AB244" s="4">
        <v>10</v>
      </c>
      <c r="AC244" s="4">
        <v>5</v>
      </c>
      <c r="AD244" s="4">
        <v>1</v>
      </c>
      <c r="AE244" s="4">
        <v>9</v>
      </c>
      <c r="AF244" s="4">
        <v>6</v>
      </c>
      <c r="AG244" s="4">
        <v>8</v>
      </c>
      <c r="AH244" s="4">
        <v>2</v>
      </c>
      <c r="AI244" s="4">
        <v>3</v>
      </c>
      <c r="AJ244" s="4">
        <v>4</v>
      </c>
      <c r="AK244" s="4">
        <f>2025-Table10[[#This Row],[rocnik]]</f>
        <v>22</v>
      </c>
      <c r="AL244" s="4">
        <f>SUM(Table10[[#This Row],[p1 re]:[p10]])</f>
        <v>29</v>
      </c>
      <c r="AM244" s="4">
        <f>_xlfn.STDEV.P(Table10[[#This Row],[p1 re]:[p10]])</f>
        <v>1.1357816691600546</v>
      </c>
      <c r="AN244" s="4">
        <f>STANDARDIZE(Table10[[#This Row],[HS]],$P$5,$Q$5)</f>
        <v>0.1022960862738152</v>
      </c>
      <c r="AO244" s="72">
        <f>ROUND((10*(Table10[[#This Row],[HS]]-$P$5)/$Q$5)+50,0)</f>
        <v>51</v>
      </c>
      <c r="AP244" s="72">
        <f>Table10[[#This Row],[HS]]-$BA$9</f>
        <v>29</v>
      </c>
      <c r="AQ244" s="72">
        <f>Table10[[#This Row],[HS]]+$BA$9</f>
        <v>29</v>
      </c>
      <c r="AR244" s="119">
        <f>PERCENTRANK(Table10[HS],Table10[[#This Row],[HS]])</f>
        <v>0.47199999999999998</v>
      </c>
      <c r="AT244" s="128">
        <f>SUM(Table10[[#This Row],[p1 re]],Table10[[#This Row],[p3 re]],Table10[[#This Row],[p7 re]],Table10[[#This Row],[p9 re]],)</f>
        <v>17</v>
      </c>
      <c r="AU244" s="128">
        <f t="shared" si="23"/>
        <v>1.5888009505333167</v>
      </c>
      <c r="AV244" s="113">
        <f t="shared" si="24"/>
        <v>65.888009505333173</v>
      </c>
      <c r="AW244" s="128">
        <f>SUM(Table10[[#This Row],[p2]],Table10[[#This Row],[p4]],Table10[[#This Row],[p6]],Table10[[#This Row],[p8]],Table10[[#This Row],[p10]])</f>
        <v>10</v>
      </c>
      <c r="AX244" s="113">
        <f t="shared" si="25"/>
        <v>-1.1677411786824026</v>
      </c>
      <c r="AY244" s="113">
        <f t="shared" si="26"/>
        <v>38.322588213175976</v>
      </c>
    </row>
    <row r="245" spans="1:51" x14ac:dyDescent="0.3">
      <c r="A245" s="3">
        <v>46563</v>
      </c>
      <c r="B245" s="3">
        <v>0</v>
      </c>
      <c r="C245" s="3">
        <v>2003</v>
      </c>
      <c r="D245" s="41">
        <v>45974.520509259259</v>
      </c>
      <c r="E245" s="3" t="s">
        <v>81</v>
      </c>
      <c r="F245" s="110">
        <v>2</v>
      </c>
      <c r="G245" s="3">
        <v>5</v>
      </c>
      <c r="H245" s="3">
        <v>1</v>
      </c>
      <c r="I245" s="3">
        <v>2</v>
      </c>
      <c r="J245" s="3">
        <v>4</v>
      </c>
      <c r="K245" s="3">
        <v>1</v>
      </c>
      <c r="L245" s="3">
        <v>1</v>
      </c>
      <c r="M245" s="3">
        <v>3</v>
      </c>
      <c r="N245" s="3">
        <v>2</v>
      </c>
      <c r="O245" s="3">
        <v>5</v>
      </c>
      <c r="P245" s="3">
        <v>1</v>
      </c>
      <c r="Q245" s="3">
        <v>4</v>
      </c>
      <c r="R245" s="3">
        <v>6</v>
      </c>
      <c r="S245" s="3">
        <v>6</v>
      </c>
      <c r="T245" s="3">
        <v>4</v>
      </c>
      <c r="U245" s="3">
        <v>3</v>
      </c>
      <c r="V245" s="3">
        <v>5</v>
      </c>
      <c r="W245" s="3">
        <v>7</v>
      </c>
      <c r="X245" s="3">
        <v>5</v>
      </c>
      <c r="Y245" s="3">
        <v>6</v>
      </c>
      <c r="Z245" s="3">
        <v>4</v>
      </c>
      <c r="AA245" s="3">
        <v>9</v>
      </c>
      <c r="AB245" s="3">
        <v>4</v>
      </c>
      <c r="AC245" s="3">
        <v>6</v>
      </c>
      <c r="AD245" s="3">
        <v>5</v>
      </c>
      <c r="AE245" s="3">
        <v>8</v>
      </c>
      <c r="AF245" s="3">
        <v>10</v>
      </c>
      <c r="AG245" s="3">
        <v>1</v>
      </c>
      <c r="AH245" s="3">
        <v>3</v>
      </c>
      <c r="AI245" s="3">
        <v>7</v>
      </c>
      <c r="AJ245" s="3">
        <v>2</v>
      </c>
      <c r="AK245" s="3">
        <f>2025-Table10[[#This Row],[rocnik]]</f>
        <v>22</v>
      </c>
      <c r="AL245" s="4">
        <f>SUM(Table10[[#This Row],[p1 re]:[p10]])</f>
        <v>25</v>
      </c>
      <c r="AM245" s="4">
        <f>_xlfn.STDEV.P(Table10[[#This Row],[p1 re]:[p10]])</f>
        <v>1.5652475842498528</v>
      </c>
      <c r="AN245" s="4">
        <f>STANDARDIZE(Table10[[#This Row],[HS]],$P$5,$Q$5)</f>
        <v>-0.51799610565403287</v>
      </c>
      <c r="AO245" s="72">
        <f>ROUND((10*(Table10[[#This Row],[HS]]-$P$5)/$Q$5)+50,0)</f>
        <v>45</v>
      </c>
      <c r="AP245" s="72">
        <f>Table10[[#This Row],[HS]]-$BA$9</f>
        <v>25</v>
      </c>
      <c r="AQ245" s="72">
        <f>Table10[[#This Row],[HS]]+$BA$9</f>
        <v>25</v>
      </c>
      <c r="AR245" s="119">
        <f>PERCENTRANK(Table10[HS],Table10[[#This Row],[HS]])</f>
        <v>0.312</v>
      </c>
      <c r="AT245" s="128">
        <f>SUM(Table10[[#This Row],[p1 re]],Table10[[#This Row],[p3 re]],Table10[[#This Row],[p7 re]],Table10[[#This Row],[p9 re]],)</f>
        <v>15</v>
      </c>
      <c r="AU245" s="128">
        <f t="shared" si="23"/>
        <v>1.0547124954105351</v>
      </c>
      <c r="AV245" s="113">
        <f t="shared" si="24"/>
        <v>60.54712495410535</v>
      </c>
      <c r="AW245" s="128">
        <f>SUM(Table10[[#This Row],[p2]],Table10[[#This Row],[p4]],Table10[[#This Row],[p6]],Table10[[#This Row],[p8]],Table10[[#This Row],[p10]])</f>
        <v>9</v>
      </c>
      <c r="AX245" s="113">
        <f t="shared" si="25"/>
        <v>-1.3807085354076225</v>
      </c>
      <c r="AY245" s="113">
        <f t="shared" si="26"/>
        <v>36.192914645923778</v>
      </c>
    </row>
    <row r="246" spans="1:51" x14ac:dyDescent="0.3">
      <c r="A246" s="4">
        <v>46589</v>
      </c>
      <c r="B246" s="4">
        <v>0</v>
      </c>
      <c r="C246" s="4">
        <v>1974</v>
      </c>
      <c r="D246" s="42">
        <v>45974.81</v>
      </c>
      <c r="E246" s="4">
        <v>3</v>
      </c>
      <c r="F246" s="110">
        <v>3</v>
      </c>
      <c r="G246" s="4">
        <v>2</v>
      </c>
      <c r="H246" s="4">
        <v>2</v>
      </c>
      <c r="I246" s="4">
        <v>3</v>
      </c>
      <c r="J246" s="4">
        <v>2</v>
      </c>
      <c r="K246" s="4">
        <v>1</v>
      </c>
      <c r="L246" s="4">
        <v>1</v>
      </c>
      <c r="M246" s="4">
        <v>3</v>
      </c>
      <c r="N246" s="4">
        <v>2</v>
      </c>
      <c r="O246" s="4">
        <v>4</v>
      </c>
      <c r="P246" s="4">
        <v>1</v>
      </c>
      <c r="Q246" s="4">
        <v>10</v>
      </c>
      <c r="R246" s="4">
        <v>9</v>
      </c>
      <c r="S246" s="4">
        <v>13</v>
      </c>
      <c r="T246" s="4">
        <v>5</v>
      </c>
      <c r="U246" s="4">
        <v>4</v>
      </c>
      <c r="V246" s="4">
        <v>5</v>
      </c>
      <c r="W246" s="4">
        <v>12</v>
      </c>
      <c r="X246" s="4">
        <v>11</v>
      </c>
      <c r="Y246" s="4">
        <v>5</v>
      </c>
      <c r="Z246" s="4">
        <v>8</v>
      </c>
      <c r="AA246" s="4">
        <v>2</v>
      </c>
      <c r="AB246" s="4">
        <v>9</v>
      </c>
      <c r="AC246" s="4">
        <v>7</v>
      </c>
      <c r="AD246" s="4">
        <v>10</v>
      </c>
      <c r="AE246" s="4">
        <v>4</v>
      </c>
      <c r="AF246" s="4">
        <v>5</v>
      </c>
      <c r="AG246" s="4">
        <v>6</v>
      </c>
      <c r="AH246" s="4">
        <v>1</v>
      </c>
      <c r="AI246" s="4">
        <v>3</v>
      </c>
      <c r="AJ246" s="4">
        <v>8</v>
      </c>
      <c r="AK246" s="4">
        <f>2025-Table10[[#This Row],[rocnik]]</f>
        <v>51</v>
      </c>
      <c r="AL246" s="4">
        <f>SUM(Table10[[#This Row],[p1 re]:[p10]])</f>
        <v>21</v>
      </c>
      <c r="AM246" s="4">
        <f>_xlfn.STDEV.P(Table10[[#This Row],[p1 re]:[p10]])</f>
        <v>0.94339811320566036</v>
      </c>
      <c r="AN246" s="4">
        <f>STANDARDIZE(Table10[[#This Row],[HS]],$P$5,$Q$5)</f>
        <v>-1.1382882975818809</v>
      </c>
      <c r="AO246" s="72">
        <f>ROUND((10*(Table10[[#This Row],[HS]]-$P$5)/$Q$5)+50,0)</f>
        <v>39</v>
      </c>
      <c r="AP246" s="72">
        <f>Table10[[#This Row],[HS]]-$BA$9</f>
        <v>21</v>
      </c>
      <c r="AQ246" s="72">
        <f>Table10[[#This Row],[HS]]+$BA$9</f>
        <v>21</v>
      </c>
      <c r="AR246" s="119">
        <f>PERCENTRANK(Table10[HS],Table10[[#This Row],[HS]])</f>
        <v>0.13</v>
      </c>
      <c r="AT246" s="128">
        <f>SUM(Table10[[#This Row],[p1 re]],Table10[[#This Row],[p3 re]],Table10[[#This Row],[p7 re]],Table10[[#This Row],[p9 re]],)</f>
        <v>12</v>
      </c>
      <c r="AU246" s="128">
        <f t="shared" si="23"/>
        <v>0.25357981272636276</v>
      </c>
      <c r="AV246" s="113">
        <f t="shared" si="24"/>
        <v>52.535798127263625</v>
      </c>
      <c r="AW246" s="128">
        <f>SUM(Table10[[#This Row],[p2]],Table10[[#This Row],[p4]],Table10[[#This Row],[p6]],Table10[[#This Row],[p8]],Table10[[#This Row],[p10]])</f>
        <v>8</v>
      </c>
      <c r="AX246" s="113">
        <f t="shared" si="25"/>
        <v>-1.5936758921328422</v>
      </c>
      <c r="AY246" s="113">
        <f t="shared" si="26"/>
        <v>34.063241078671581</v>
      </c>
    </row>
    <row r="247" spans="1:51" x14ac:dyDescent="0.3">
      <c r="A247" s="3">
        <v>46629</v>
      </c>
      <c r="B247" s="3">
        <v>0</v>
      </c>
      <c r="C247" s="3">
        <v>1980</v>
      </c>
      <c r="D247" s="41">
        <v>45975.538310185184</v>
      </c>
      <c r="E247" s="3">
        <v>2</v>
      </c>
      <c r="F247" s="110">
        <v>2</v>
      </c>
      <c r="G247" s="3">
        <v>2</v>
      </c>
      <c r="H247" s="3">
        <v>2</v>
      </c>
      <c r="I247" s="3">
        <v>2</v>
      </c>
      <c r="J247" s="3">
        <v>4</v>
      </c>
      <c r="K247" s="3">
        <v>1</v>
      </c>
      <c r="L247" s="3">
        <v>2</v>
      </c>
      <c r="M247" s="3">
        <v>1</v>
      </c>
      <c r="N247" s="3">
        <v>2</v>
      </c>
      <c r="O247" s="3">
        <v>2</v>
      </c>
      <c r="P247" s="3">
        <v>1</v>
      </c>
      <c r="Q247" s="3">
        <v>6</v>
      </c>
      <c r="R247" s="3">
        <v>14</v>
      </c>
      <c r="S247" s="3">
        <v>12</v>
      </c>
      <c r="T247" s="3">
        <v>6</v>
      </c>
      <c r="U247" s="3">
        <v>6</v>
      </c>
      <c r="V247" s="3">
        <v>9</v>
      </c>
      <c r="W247" s="3">
        <v>5</v>
      </c>
      <c r="X247" s="3">
        <v>8</v>
      </c>
      <c r="Y247" s="3">
        <v>7</v>
      </c>
      <c r="Z247" s="3">
        <v>9</v>
      </c>
      <c r="AA247" s="3">
        <v>8</v>
      </c>
      <c r="AB247" s="3">
        <v>7</v>
      </c>
      <c r="AC247" s="3">
        <v>1</v>
      </c>
      <c r="AD247" s="3">
        <v>2</v>
      </c>
      <c r="AE247" s="3">
        <v>5</v>
      </c>
      <c r="AF247" s="3">
        <v>9</v>
      </c>
      <c r="AG247" s="3">
        <v>6</v>
      </c>
      <c r="AH247" s="3">
        <v>4</v>
      </c>
      <c r="AI247" s="3">
        <v>3</v>
      </c>
      <c r="AJ247" s="3">
        <v>10</v>
      </c>
      <c r="AK247" s="3">
        <f>2025-Table10[[#This Row],[rocnik]]</f>
        <v>45</v>
      </c>
      <c r="AL247" s="4">
        <f>SUM(Table10[[#This Row],[p1 re]:[p10]])</f>
        <v>19</v>
      </c>
      <c r="AM247" s="4">
        <f>_xlfn.STDEV.P(Table10[[#This Row],[p1 re]:[p10]])</f>
        <v>0.83066238629180744</v>
      </c>
      <c r="AN247" s="4">
        <f>STANDARDIZE(Table10[[#This Row],[HS]],$P$5,$Q$5)</f>
        <v>-1.4484343935458051</v>
      </c>
      <c r="AO247" s="72">
        <f>ROUND((10*(Table10[[#This Row],[HS]]-$P$5)/$Q$5)+50,0)</f>
        <v>36</v>
      </c>
      <c r="AP247" s="72">
        <f>Table10[[#This Row],[HS]]-$BA$9</f>
        <v>19</v>
      </c>
      <c r="AQ247" s="72">
        <f>Table10[[#This Row],[HS]]+$BA$9</f>
        <v>19</v>
      </c>
      <c r="AR247" s="119">
        <f>PERCENTRANK(Table10[HS],Table10[[#This Row],[HS]])</f>
        <v>5.8999999999999997E-2</v>
      </c>
      <c r="AT247" s="128">
        <f>SUM(Table10[[#This Row],[p1 re]],Table10[[#This Row],[p3 re]],Table10[[#This Row],[p7 re]],Table10[[#This Row],[p9 re]],)</f>
        <v>7</v>
      </c>
      <c r="AU247" s="128">
        <f t="shared" si="23"/>
        <v>-1.0816413250805912</v>
      </c>
      <c r="AV247" s="113">
        <f t="shared" si="24"/>
        <v>39.183586749194092</v>
      </c>
      <c r="AW247" s="128">
        <f>SUM(Table10[[#This Row],[p2]],Table10[[#This Row],[p4]],Table10[[#This Row],[p6]],Table10[[#This Row],[p8]],Table10[[#This Row],[p10]])</f>
        <v>11</v>
      </c>
      <c r="AX247" s="113">
        <f t="shared" si="25"/>
        <v>-0.95477382195718286</v>
      </c>
      <c r="AY247" s="113">
        <f t="shared" si="26"/>
        <v>40.452261780428174</v>
      </c>
    </row>
    <row r="248" spans="1:51" x14ac:dyDescent="0.3">
      <c r="A248" s="4">
        <v>46636</v>
      </c>
      <c r="B248" s="4">
        <v>0</v>
      </c>
      <c r="C248" s="4">
        <v>1975</v>
      </c>
      <c r="D248" s="42">
        <v>45975.601307870369</v>
      </c>
      <c r="E248" s="4" t="s">
        <v>104</v>
      </c>
      <c r="F248" s="110">
        <v>0</v>
      </c>
      <c r="G248" s="4">
        <v>5</v>
      </c>
      <c r="H248" s="4">
        <v>2</v>
      </c>
      <c r="I248" s="4">
        <v>5</v>
      </c>
      <c r="J248" s="4">
        <v>2</v>
      </c>
      <c r="K248" s="4">
        <v>1</v>
      </c>
      <c r="L248" s="4">
        <v>1</v>
      </c>
      <c r="M248" s="4">
        <v>3</v>
      </c>
      <c r="N248" s="4">
        <v>2</v>
      </c>
      <c r="O248" s="4">
        <v>4</v>
      </c>
      <c r="P248" s="4">
        <v>1</v>
      </c>
      <c r="Q248" s="4">
        <v>6</v>
      </c>
      <c r="R248" s="4">
        <v>8</v>
      </c>
      <c r="S248" s="4">
        <v>7</v>
      </c>
      <c r="T248" s="4">
        <v>7</v>
      </c>
      <c r="U248" s="4">
        <v>5</v>
      </c>
      <c r="V248" s="4">
        <v>6</v>
      </c>
      <c r="W248" s="4">
        <v>5</v>
      </c>
      <c r="X248" s="4">
        <v>5</v>
      </c>
      <c r="Y248" s="4">
        <v>10</v>
      </c>
      <c r="Z248" s="4">
        <v>7</v>
      </c>
      <c r="AA248" s="4">
        <v>6</v>
      </c>
      <c r="AB248" s="4">
        <v>2</v>
      </c>
      <c r="AC248" s="4">
        <v>3</v>
      </c>
      <c r="AD248" s="4">
        <v>5</v>
      </c>
      <c r="AE248" s="4">
        <v>7</v>
      </c>
      <c r="AF248" s="4">
        <v>10</v>
      </c>
      <c r="AG248" s="4">
        <v>8</v>
      </c>
      <c r="AH248" s="4">
        <v>9</v>
      </c>
      <c r="AI248" s="4">
        <v>1</v>
      </c>
      <c r="AJ248" s="4">
        <v>4</v>
      </c>
      <c r="AK248" s="4">
        <f>2025-Table10[[#This Row],[rocnik]]</f>
        <v>50</v>
      </c>
      <c r="AL248" s="4">
        <f>SUM(Table10[[#This Row],[p1 re]:[p10]])</f>
        <v>26</v>
      </c>
      <c r="AM248" s="4">
        <f>_xlfn.STDEV.P(Table10[[#This Row],[p1 re]:[p10]])</f>
        <v>1.4966629547095767</v>
      </c>
      <c r="AN248" s="4">
        <f>STANDARDIZE(Table10[[#This Row],[HS]],$P$5,$Q$5)</f>
        <v>-0.36292305767207089</v>
      </c>
      <c r="AO248" s="72">
        <f>ROUND((10*(Table10[[#This Row],[HS]]-$P$5)/$Q$5)+50,0)</f>
        <v>46</v>
      </c>
      <c r="AP248" s="72">
        <f>Table10[[#This Row],[HS]]-$BA$9</f>
        <v>26</v>
      </c>
      <c r="AQ248" s="72">
        <f>Table10[[#This Row],[HS]]+$BA$9</f>
        <v>26</v>
      </c>
      <c r="AR248" s="119">
        <f>PERCENTRANK(Table10[HS],Table10[[#This Row],[HS]])</f>
        <v>0.35</v>
      </c>
      <c r="AT248" s="128">
        <f>SUM(Table10[[#This Row],[p1 re]],Table10[[#This Row],[p3 re]],Table10[[#This Row],[p7 re]],Table10[[#This Row],[p9 re]],)</f>
        <v>17</v>
      </c>
      <c r="AU248" s="128">
        <f t="shared" si="23"/>
        <v>1.5888009505333167</v>
      </c>
      <c r="AV248" s="113">
        <f t="shared" si="24"/>
        <v>65.888009505333173</v>
      </c>
      <c r="AW248" s="128">
        <f>SUM(Table10[[#This Row],[p2]],Table10[[#This Row],[p4]],Table10[[#This Row],[p6]],Table10[[#This Row],[p8]],Table10[[#This Row],[p10]])</f>
        <v>8</v>
      </c>
      <c r="AX248" s="113">
        <f t="shared" si="25"/>
        <v>-1.5936758921328422</v>
      </c>
      <c r="AY248" s="113">
        <f t="shared" si="26"/>
        <v>34.063241078671581</v>
      </c>
    </row>
    <row r="249" spans="1:51" x14ac:dyDescent="0.3">
      <c r="A249" s="3">
        <v>46657</v>
      </c>
      <c r="B249" s="3">
        <v>0</v>
      </c>
      <c r="C249" s="3">
        <v>2001</v>
      </c>
      <c r="D249" s="41">
        <v>45975.940567129626</v>
      </c>
      <c r="E249" s="3" t="s">
        <v>28</v>
      </c>
      <c r="F249" s="110"/>
      <c r="G249" s="3">
        <v>2</v>
      </c>
      <c r="H249" s="3">
        <v>2</v>
      </c>
      <c r="I249" s="3">
        <v>2</v>
      </c>
      <c r="J249" s="3">
        <v>3</v>
      </c>
      <c r="K249" s="3">
        <v>1</v>
      </c>
      <c r="L249" s="3">
        <v>2</v>
      </c>
      <c r="M249" s="3">
        <v>2</v>
      </c>
      <c r="N249" s="3">
        <v>2</v>
      </c>
      <c r="O249" s="3">
        <v>2</v>
      </c>
      <c r="P249" s="3">
        <v>3</v>
      </c>
      <c r="Q249" s="3">
        <v>5</v>
      </c>
      <c r="R249" s="3">
        <v>4</v>
      </c>
      <c r="S249" s="3">
        <v>3</v>
      </c>
      <c r="T249" s="3">
        <v>5</v>
      </c>
      <c r="U249" s="3">
        <v>11</v>
      </c>
      <c r="V249" s="3">
        <v>4</v>
      </c>
      <c r="W249" s="3">
        <v>4</v>
      </c>
      <c r="X249" s="3">
        <v>5</v>
      </c>
      <c r="Y249" s="3">
        <v>4</v>
      </c>
      <c r="Z249" s="3">
        <v>6</v>
      </c>
      <c r="AA249" s="3">
        <v>4</v>
      </c>
      <c r="AB249" s="3">
        <v>10</v>
      </c>
      <c r="AC249" s="3">
        <v>6</v>
      </c>
      <c r="AD249" s="3">
        <v>7</v>
      </c>
      <c r="AE249" s="3">
        <v>1</v>
      </c>
      <c r="AF249" s="3">
        <v>2</v>
      </c>
      <c r="AG249" s="3">
        <v>5</v>
      </c>
      <c r="AH249" s="3">
        <v>9</v>
      </c>
      <c r="AI249" s="3">
        <v>8</v>
      </c>
      <c r="AJ249" s="3">
        <v>3</v>
      </c>
      <c r="AK249" s="3">
        <f>2025-Table10[[#This Row],[rocnik]]</f>
        <v>24</v>
      </c>
      <c r="AL249" s="4">
        <f>SUM(Table10[[#This Row],[p1 re]:[p10]])</f>
        <v>21</v>
      </c>
      <c r="AM249" s="4">
        <f>_xlfn.STDEV.P(Table10[[#This Row],[p1 re]:[p10]])</f>
        <v>0.53851648071345037</v>
      </c>
      <c r="AN249" s="4">
        <f>STANDARDIZE(Table10[[#This Row],[HS]],$P$5,$Q$5)</f>
        <v>-1.1382882975818809</v>
      </c>
      <c r="AO249" s="72">
        <f>ROUND((10*(Table10[[#This Row],[HS]]-$P$5)/$Q$5)+50,0)</f>
        <v>39</v>
      </c>
      <c r="AP249" s="72">
        <f>Table10[[#This Row],[HS]]-$BA$9</f>
        <v>21</v>
      </c>
      <c r="AQ249" s="72">
        <f>Table10[[#This Row],[HS]]+$BA$9</f>
        <v>21</v>
      </c>
      <c r="AR249" s="119">
        <f>PERCENTRANK(Table10[HS],Table10[[#This Row],[HS]])</f>
        <v>0.13</v>
      </c>
      <c r="AT249" s="128">
        <f>SUM(Table10[[#This Row],[p1 re]],Table10[[#This Row],[p3 re]],Table10[[#This Row],[p7 re]],Table10[[#This Row],[p9 re]],)</f>
        <v>8</v>
      </c>
      <c r="AU249" s="128">
        <f t="shared" si="23"/>
        <v>-0.8145970975192004</v>
      </c>
      <c r="AV249" s="113">
        <f t="shared" si="24"/>
        <v>41.854029024808</v>
      </c>
      <c r="AW249" s="128">
        <f>SUM(Table10[[#This Row],[p2]],Table10[[#This Row],[p4]],Table10[[#This Row],[p6]],Table10[[#This Row],[p8]],Table10[[#This Row],[p10]])</f>
        <v>12</v>
      </c>
      <c r="AX249" s="113">
        <f t="shared" si="25"/>
        <v>-0.74180646523196303</v>
      </c>
      <c r="AY249" s="113">
        <f t="shared" si="26"/>
        <v>42.581935347680371</v>
      </c>
    </row>
    <row r="250" spans="1:51" x14ac:dyDescent="0.3">
      <c r="A250" s="4">
        <v>46665</v>
      </c>
      <c r="B250" s="4">
        <v>1</v>
      </c>
      <c r="C250" s="4">
        <v>2002</v>
      </c>
      <c r="D250" s="42">
        <v>45976.047847222224</v>
      </c>
      <c r="E250" s="4" t="s">
        <v>28</v>
      </c>
      <c r="F250" s="110"/>
      <c r="G250" s="4">
        <v>2</v>
      </c>
      <c r="H250" s="4">
        <v>5</v>
      </c>
      <c r="I250" s="4">
        <v>3</v>
      </c>
      <c r="J250" s="4">
        <v>4</v>
      </c>
      <c r="K250" s="4">
        <v>2</v>
      </c>
      <c r="L250" s="4">
        <v>4</v>
      </c>
      <c r="M250" s="4">
        <v>2</v>
      </c>
      <c r="N250" s="4">
        <v>4</v>
      </c>
      <c r="O250" s="4">
        <v>2</v>
      </c>
      <c r="P250" s="4">
        <v>5</v>
      </c>
      <c r="Q250" s="4">
        <v>3</v>
      </c>
      <c r="R250" s="4">
        <v>2</v>
      </c>
      <c r="S250" s="4">
        <v>7</v>
      </c>
      <c r="T250" s="4">
        <v>3</v>
      </c>
      <c r="U250" s="4">
        <v>3</v>
      </c>
      <c r="V250" s="4">
        <v>6</v>
      </c>
      <c r="W250" s="4">
        <v>2</v>
      </c>
      <c r="X250" s="4">
        <v>3</v>
      </c>
      <c r="Y250" s="4">
        <v>4</v>
      </c>
      <c r="Z250" s="4">
        <v>7</v>
      </c>
      <c r="AA250" s="4">
        <v>4</v>
      </c>
      <c r="AB250" s="4">
        <v>8</v>
      </c>
      <c r="AC250" s="4">
        <v>3</v>
      </c>
      <c r="AD250" s="4">
        <v>9</v>
      </c>
      <c r="AE250" s="4">
        <v>10</v>
      </c>
      <c r="AF250" s="4">
        <v>7</v>
      </c>
      <c r="AG250" s="4">
        <v>5</v>
      </c>
      <c r="AH250" s="4">
        <v>6</v>
      </c>
      <c r="AI250" s="4">
        <v>2</v>
      </c>
      <c r="AJ250" s="4">
        <v>1</v>
      </c>
      <c r="AK250" s="4">
        <f>2025-Table10[[#This Row],[rocnik]]</f>
        <v>23</v>
      </c>
      <c r="AL250" s="4">
        <f>SUM(Table10[[#This Row],[p1 re]:[p10]])</f>
        <v>33</v>
      </c>
      <c r="AM250" s="4">
        <f>_xlfn.STDEV.P(Table10[[#This Row],[p1 re]:[p10]])</f>
        <v>1.1874342087037917</v>
      </c>
      <c r="AN250" s="4">
        <f>STANDARDIZE(Table10[[#This Row],[HS]],$P$5,$Q$5)</f>
        <v>0.72258827820166327</v>
      </c>
      <c r="AO250" s="72">
        <f>ROUND((10*(Table10[[#This Row],[HS]]-$P$5)/$Q$5)+50,0)</f>
        <v>57</v>
      </c>
      <c r="AP250" s="72">
        <f>Table10[[#This Row],[HS]]-$BA$9</f>
        <v>33</v>
      </c>
      <c r="AQ250" s="72">
        <f>Table10[[#This Row],[HS]]+$BA$9</f>
        <v>33</v>
      </c>
      <c r="AR250" s="119">
        <f>PERCENTRANK(Table10[HS],Table10[[#This Row],[HS]])</f>
        <v>0.72899999999999998</v>
      </c>
      <c r="AT250" s="128">
        <f>SUM(Table10[[#This Row],[p1 re]],Table10[[#This Row],[p3 re]],Table10[[#This Row],[p7 re]],Table10[[#This Row],[p9 re]],)</f>
        <v>9</v>
      </c>
      <c r="AU250" s="128">
        <f t="shared" si="23"/>
        <v>-0.54755286995780961</v>
      </c>
      <c r="AV250" s="113">
        <f t="shared" si="24"/>
        <v>44.524471300421908</v>
      </c>
      <c r="AW250" s="128">
        <f>SUM(Table10[[#This Row],[p2]],Table10[[#This Row],[p4]],Table10[[#This Row],[p6]],Table10[[#This Row],[p8]],Table10[[#This Row],[p10]])</f>
        <v>22</v>
      </c>
      <c r="AX250" s="113">
        <f t="shared" si="25"/>
        <v>1.3878671020202349</v>
      </c>
      <c r="AY250" s="113">
        <f t="shared" si="26"/>
        <v>63.878671020202347</v>
      </c>
    </row>
    <row r="251" spans="1:51" x14ac:dyDescent="0.3">
      <c r="A251" s="3">
        <v>46739</v>
      </c>
      <c r="B251" s="3">
        <v>0</v>
      </c>
      <c r="C251" s="3">
        <v>2005</v>
      </c>
      <c r="D251" s="41">
        <v>45976.943391203706</v>
      </c>
      <c r="E251" s="3">
        <v>5</v>
      </c>
      <c r="F251" s="110">
        <v>5</v>
      </c>
      <c r="G251" s="3">
        <v>4</v>
      </c>
      <c r="H251" s="3">
        <v>4</v>
      </c>
      <c r="I251" s="3">
        <v>4</v>
      </c>
      <c r="J251" s="3">
        <v>4</v>
      </c>
      <c r="K251" s="3">
        <v>2</v>
      </c>
      <c r="L251" s="3">
        <v>2</v>
      </c>
      <c r="M251" s="3">
        <v>4</v>
      </c>
      <c r="N251" s="3">
        <v>4</v>
      </c>
      <c r="O251" s="3">
        <v>5</v>
      </c>
      <c r="P251" s="3">
        <v>4</v>
      </c>
      <c r="Q251" s="3">
        <v>3</v>
      </c>
      <c r="R251" s="3">
        <v>4</v>
      </c>
      <c r="S251" s="3">
        <v>3</v>
      </c>
      <c r="T251" s="3">
        <v>3</v>
      </c>
      <c r="U251" s="3">
        <v>4</v>
      </c>
      <c r="V251" s="3">
        <v>4</v>
      </c>
      <c r="W251" s="3">
        <v>3</v>
      </c>
      <c r="X251" s="3">
        <v>7</v>
      </c>
      <c r="Y251" s="3">
        <v>4</v>
      </c>
      <c r="Z251" s="3">
        <v>4</v>
      </c>
      <c r="AA251" s="3">
        <v>5</v>
      </c>
      <c r="AB251" s="3">
        <v>8</v>
      </c>
      <c r="AC251" s="3">
        <v>2</v>
      </c>
      <c r="AD251" s="3">
        <v>7</v>
      </c>
      <c r="AE251" s="3">
        <v>9</v>
      </c>
      <c r="AF251" s="3">
        <v>10</v>
      </c>
      <c r="AG251" s="3">
        <v>6</v>
      </c>
      <c r="AH251" s="3">
        <v>1</v>
      </c>
      <c r="AI251" s="3">
        <v>4</v>
      </c>
      <c r="AJ251" s="3">
        <v>3</v>
      </c>
      <c r="AK251" s="3">
        <f>2025-Table10[[#This Row],[rocnik]]</f>
        <v>20</v>
      </c>
      <c r="AL251" s="4">
        <f>SUM(Table10[[#This Row],[p1 re]:[p10]])</f>
        <v>37</v>
      </c>
      <c r="AM251" s="4">
        <f>_xlfn.STDEV.P(Table10[[#This Row],[p1 re]:[p10]])</f>
        <v>0.9</v>
      </c>
      <c r="AN251" s="4">
        <f>STANDARDIZE(Table10[[#This Row],[HS]],$P$5,$Q$5)</f>
        <v>1.3428804701295114</v>
      </c>
      <c r="AO251" s="72">
        <f>ROUND((10*(Table10[[#This Row],[HS]]-$P$5)/$Q$5)+50,0)</f>
        <v>63</v>
      </c>
      <c r="AP251" s="72">
        <f>Table10[[#This Row],[HS]]-$BA$9</f>
        <v>37</v>
      </c>
      <c r="AQ251" s="72">
        <f>Table10[[#This Row],[HS]]+$BA$9</f>
        <v>37</v>
      </c>
      <c r="AR251" s="119">
        <f>PERCENTRANK(Table10[HS],Table10[[#This Row],[HS]])</f>
        <v>0.90200000000000002</v>
      </c>
      <c r="AT251" s="128">
        <f>SUM(Table10[[#This Row],[p1 re]],Table10[[#This Row],[p3 re]],Table10[[#This Row],[p7 re]],Table10[[#This Row],[p9 re]],)</f>
        <v>17</v>
      </c>
      <c r="AU251" s="128">
        <f t="shared" si="23"/>
        <v>1.5888009505333167</v>
      </c>
      <c r="AV251" s="113">
        <f t="shared" si="24"/>
        <v>65.888009505333173</v>
      </c>
      <c r="AW251" s="128">
        <f>SUM(Table10[[#This Row],[p2]],Table10[[#This Row],[p4]],Table10[[#This Row],[p6]],Table10[[#This Row],[p8]],Table10[[#This Row],[p10]])</f>
        <v>18</v>
      </c>
      <c r="AX251" s="113">
        <f t="shared" si="25"/>
        <v>0.5359976751193557</v>
      </c>
      <c r="AY251" s="113">
        <f t="shared" si="26"/>
        <v>55.359976751193557</v>
      </c>
    </row>
    <row r="252" spans="1:51" x14ac:dyDescent="0.3">
      <c r="A252" s="11">
        <v>46797</v>
      </c>
      <c r="B252" s="11">
        <v>0</v>
      </c>
      <c r="C252" s="11">
        <v>2004</v>
      </c>
      <c r="D252" s="71">
        <v>45977.874224537038</v>
      </c>
      <c r="E252" s="11">
        <v>4</v>
      </c>
      <c r="F252" s="110">
        <v>4</v>
      </c>
      <c r="G252" s="11">
        <v>5</v>
      </c>
      <c r="H252" s="11">
        <v>4</v>
      </c>
      <c r="I252" s="11">
        <v>4</v>
      </c>
      <c r="J252" s="11">
        <v>5</v>
      </c>
      <c r="K252" s="11">
        <v>2</v>
      </c>
      <c r="L252" s="11">
        <v>4</v>
      </c>
      <c r="M252" s="11">
        <v>4</v>
      </c>
      <c r="N252" s="11">
        <v>5</v>
      </c>
      <c r="O252" s="11">
        <v>4</v>
      </c>
      <c r="P252" s="11">
        <v>4</v>
      </c>
      <c r="Q252" s="11">
        <v>4</v>
      </c>
      <c r="R252" s="11">
        <v>3</v>
      </c>
      <c r="S252" s="11">
        <v>3</v>
      </c>
      <c r="T252" s="11">
        <v>213</v>
      </c>
      <c r="U252" s="11">
        <v>3</v>
      </c>
      <c r="V252" s="11">
        <v>11</v>
      </c>
      <c r="W252" s="11">
        <v>2</v>
      </c>
      <c r="X252" s="11">
        <v>8</v>
      </c>
      <c r="Y252" s="11">
        <v>8</v>
      </c>
      <c r="Z252" s="11">
        <v>3</v>
      </c>
      <c r="AA252" s="11">
        <v>7</v>
      </c>
      <c r="AB252" s="11">
        <v>6</v>
      </c>
      <c r="AC252" s="11">
        <v>4</v>
      </c>
      <c r="AD252" s="11">
        <v>3</v>
      </c>
      <c r="AE252" s="11">
        <v>2</v>
      </c>
      <c r="AF252" s="11">
        <v>5</v>
      </c>
      <c r="AG252" s="11">
        <v>9</v>
      </c>
      <c r="AH252" s="11">
        <v>10</v>
      </c>
      <c r="AI252" s="11">
        <v>1</v>
      </c>
      <c r="AJ252" s="11">
        <v>8</v>
      </c>
      <c r="AK252" s="11">
        <f>2025-Table10[[#This Row],[rocnik]]</f>
        <v>21</v>
      </c>
      <c r="AL252" s="11">
        <f>SUM(Table10[[#This Row],[p1 re]:[p10]])</f>
        <v>41</v>
      </c>
      <c r="AM252" s="11">
        <f>_xlfn.STDEV.P(Table10[[#This Row],[p1 re]:[p10]])</f>
        <v>0.83066238629180744</v>
      </c>
      <c r="AN252" s="11">
        <f>STANDARDIZE(Table10[[#This Row],[HS]],$P$5,$Q$5)</f>
        <v>1.9631726620573595</v>
      </c>
      <c r="AO252" s="74">
        <f>ROUND((10*(Table10[[#This Row],[HS]]-$P$5)/$Q$5)+50,0)</f>
        <v>70</v>
      </c>
      <c r="AP252" s="74">
        <f>Table10[[#This Row],[HS]]-$BA$9</f>
        <v>41</v>
      </c>
      <c r="AQ252" s="74">
        <f>Table10[[#This Row],[HS]]+$BA$9</f>
        <v>41</v>
      </c>
      <c r="AR252" s="120">
        <f>PERCENTRANK(Table10[HS],Table10[[#This Row],[HS]])</f>
        <v>0.97799999999999998</v>
      </c>
      <c r="AT252" s="128">
        <f>SUM(Table10[[#This Row],[p1 re]],Table10[[#This Row],[p3 re]],Table10[[#This Row],[p7 re]],Table10[[#This Row],[p9 re]],)</f>
        <v>17</v>
      </c>
      <c r="AU252" s="128">
        <f t="shared" si="23"/>
        <v>1.5888009505333167</v>
      </c>
      <c r="AV252" s="113">
        <f t="shared" si="24"/>
        <v>65.888009505333173</v>
      </c>
      <c r="AW252" s="128">
        <f>SUM(Table10[[#This Row],[p2]],Table10[[#This Row],[p4]],Table10[[#This Row],[p6]],Table10[[#This Row],[p8]],Table10[[#This Row],[p10]])</f>
        <v>22</v>
      </c>
      <c r="AX252" s="113">
        <f t="shared" si="25"/>
        <v>1.3878671020202349</v>
      </c>
      <c r="AY252" s="113">
        <f t="shared" si="26"/>
        <v>63.878671020202347</v>
      </c>
    </row>
    <row r="253" spans="1:51" x14ac:dyDescent="0.3">
      <c r="AV253" s="1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0AFB7-D00B-43E8-B033-84723B56BABA}">
  <dimension ref="A2:AC93"/>
  <sheetViews>
    <sheetView topLeftCell="B1" zoomScale="70" zoomScaleNormal="70" workbookViewId="0">
      <selection activeCell="U29" sqref="U29"/>
    </sheetView>
  </sheetViews>
  <sheetFormatPr defaultRowHeight="14.4" x14ac:dyDescent="0.3"/>
  <cols>
    <col min="2" max="3" width="9.33203125" bestFit="1" customWidth="1"/>
    <col min="4" max="4" width="9" bestFit="1" customWidth="1"/>
    <col min="5" max="5" width="13.6640625" customWidth="1"/>
    <col min="6" max="7" width="10" bestFit="1" customWidth="1"/>
    <col min="8" max="8" width="9" bestFit="1" customWidth="1"/>
    <col min="9" max="9" width="9.21875" bestFit="1" customWidth="1"/>
    <col min="10" max="12" width="10" bestFit="1" customWidth="1"/>
    <col min="13" max="13" width="9.21875" bestFit="1" customWidth="1"/>
    <col min="14" max="14" width="10" bestFit="1" customWidth="1"/>
    <col min="15" max="15" width="12.44140625" bestFit="1" customWidth="1"/>
    <col min="26" max="26" width="17.77734375" customWidth="1"/>
    <col min="28" max="28" width="13.109375" bestFit="1" customWidth="1"/>
    <col min="29" max="29" width="17.109375" bestFit="1" customWidth="1"/>
  </cols>
  <sheetData>
    <row r="2" spans="1:23" x14ac:dyDescent="0.3">
      <c r="A2" s="10"/>
      <c r="Q2" s="10"/>
    </row>
    <row r="3" spans="1:23" x14ac:dyDescent="0.3">
      <c r="A3" s="14"/>
      <c r="B3" s="75" t="s">
        <v>259</v>
      </c>
      <c r="C3" s="75" t="s">
        <v>9</v>
      </c>
      <c r="D3" s="75" t="s">
        <v>260</v>
      </c>
      <c r="E3" s="75" t="s">
        <v>12</v>
      </c>
      <c r="F3" s="75" t="s">
        <v>252</v>
      </c>
      <c r="G3" s="75" t="s">
        <v>15</v>
      </c>
      <c r="H3" s="75" t="s">
        <v>261</v>
      </c>
      <c r="I3" s="75" t="s">
        <v>18</v>
      </c>
      <c r="J3" s="75" t="s">
        <v>253</v>
      </c>
      <c r="K3" s="64" t="s">
        <v>22</v>
      </c>
      <c r="Q3" s="115" t="s">
        <v>300</v>
      </c>
      <c r="R3" s="15"/>
      <c r="S3" s="15"/>
      <c r="T3" s="15"/>
      <c r="U3" s="15"/>
      <c r="V3" s="15"/>
      <c r="W3" s="16"/>
    </row>
    <row r="4" spans="1:23" x14ac:dyDescent="0.3">
      <c r="A4" s="25" t="s">
        <v>259</v>
      </c>
      <c r="B4" s="98">
        <v>1</v>
      </c>
      <c r="C4" s="98">
        <v>0.20226659823604731</v>
      </c>
      <c r="D4" s="99">
        <v>0.44262666047469257</v>
      </c>
      <c r="E4" s="98">
        <v>0.14532677538767844</v>
      </c>
      <c r="F4" s="98">
        <v>0.1939220792386934</v>
      </c>
      <c r="G4" s="98">
        <v>0.12260939015087728</v>
      </c>
      <c r="H4" s="98">
        <v>0.2682985769350163</v>
      </c>
      <c r="I4" s="98">
        <v>0.11037792174470085</v>
      </c>
      <c r="J4" s="99">
        <v>0.39432087834693924</v>
      </c>
      <c r="K4" s="100">
        <v>0.11228802242914077</v>
      </c>
      <c r="Q4" s="116"/>
      <c r="R4" s="18"/>
      <c r="S4" s="18"/>
      <c r="T4" s="18"/>
      <c r="U4" s="18"/>
      <c r="V4" s="18"/>
      <c r="W4" s="19"/>
    </row>
    <row r="5" spans="1:23" x14ac:dyDescent="0.3">
      <c r="A5" s="25" t="s">
        <v>9</v>
      </c>
      <c r="B5" s="98">
        <v>0.20226659823604731</v>
      </c>
      <c r="C5" s="98">
        <v>1</v>
      </c>
      <c r="D5" s="98">
        <v>7.8542762905346578E-2</v>
      </c>
      <c r="E5" s="99">
        <v>0.62160434489876948</v>
      </c>
      <c r="F5" s="99">
        <v>0.38849173900887085</v>
      </c>
      <c r="G5" s="99">
        <v>0.5381661910105261</v>
      </c>
      <c r="H5" s="98">
        <v>-3.1366612151607617E-2</v>
      </c>
      <c r="I5" s="98">
        <v>0.41119593535796778</v>
      </c>
      <c r="J5" s="98">
        <v>0.10732207664796387</v>
      </c>
      <c r="K5" s="100">
        <v>0.31694402522211074</v>
      </c>
      <c r="Q5" s="17" t="s">
        <v>239</v>
      </c>
      <c r="R5" s="18"/>
      <c r="S5" s="18"/>
      <c r="T5" s="18"/>
      <c r="U5" s="18"/>
      <c r="V5" s="18"/>
      <c r="W5" s="19"/>
    </row>
    <row r="6" spans="1:23" x14ac:dyDescent="0.3">
      <c r="A6" s="25" t="s">
        <v>260</v>
      </c>
      <c r="B6" s="99">
        <v>0.44262666047469257</v>
      </c>
      <c r="C6" s="98">
        <v>7.8542762905346578E-2</v>
      </c>
      <c r="D6" s="98">
        <v>1</v>
      </c>
      <c r="E6" s="98">
        <v>-1.9298309654324577E-2</v>
      </c>
      <c r="F6" s="98">
        <v>0.16934008748648646</v>
      </c>
      <c r="G6" s="98">
        <v>5.8206942745340107E-2</v>
      </c>
      <c r="H6" s="99">
        <v>0.43082892302306558</v>
      </c>
      <c r="I6" s="98">
        <v>-4.3457091026263016E-2</v>
      </c>
      <c r="J6" s="99">
        <v>0.57619356442546632</v>
      </c>
      <c r="K6" s="100">
        <v>-0.15579882479399246</v>
      </c>
      <c r="Q6" s="17" t="s">
        <v>295</v>
      </c>
      <c r="R6" s="18"/>
      <c r="S6" s="18"/>
      <c r="T6" s="18"/>
      <c r="U6" s="18"/>
      <c r="V6" s="18"/>
      <c r="W6" s="19"/>
    </row>
    <row r="7" spans="1:23" x14ac:dyDescent="0.3">
      <c r="A7" s="25" t="s">
        <v>12</v>
      </c>
      <c r="B7" s="98">
        <v>0.14532677538767844</v>
      </c>
      <c r="C7" s="99">
        <v>0.62160434489876948</v>
      </c>
      <c r="D7" s="98">
        <v>-1.9298309654324577E-2</v>
      </c>
      <c r="E7" s="98">
        <v>1</v>
      </c>
      <c r="F7" s="98">
        <v>0.18032265768494182</v>
      </c>
      <c r="G7" s="99">
        <v>0.4661876457401361</v>
      </c>
      <c r="H7" s="98">
        <v>-2.1787348021436691E-2</v>
      </c>
      <c r="I7" s="99">
        <v>0.35247592460028898</v>
      </c>
      <c r="J7" s="98">
        <v>3.9313992206539604E-2</v>
      </c>
      <c r="K7" s="101">
        <v>0.33902222577555968</v>
      </c>
      <c r="Q7" s="17"/>
      <c r="R7" s="18"/>
      <c r="S7" s="18"/>
      <c r="T7" s="18"/>
      <c r="U7" s="18"/>
      <c r="V7" s="18"/>
      <c r="W7" s="19"/>
    </row>
    <row r="8" spans="1:23" x14ac:dyDescent="0.3">
      <c r="A8" s="25" t="s">
        <v>252</v>
      </c>
      <c r="B8" s="98">
        <v>0.1939220792386934</v>
      </c>
      <c r="C8" s="99">
        <v>0.38849173900887085</v>
      </c>
      <c r="D8" s="98">
        <v>0.16934008748648646</v>
      </c>
      <c r="E8" s="98">
        <v>0.18032265768494182</v>
      </c>
      <c r="F8" s="98">
        <v>1</v>
      </c>
      <c r="G8" s="98">
        <v>0.23622319734450803</v>
      </c>
      <c r="H8" s="98">
        <v>0.17757217029568831</v>
      </c>
      <c r="I8" s="98">
        <v>8.7221273736107108E-2</v>
      </c>
      <c r="J8" s="98">
        <v>0.10421262616712375</v>
      </c>
      <c r="K8" s="100">
        <v>7.3405874834003654E-2</v>
      </c>
      <c r="Q8" s="17"/>
      <c r="R8" s="18"/>
      <c r="S8" s="18"/>
      <c r="T8" s="18"/>
      <c r="U8" s="18"/>
      <c r="V8" s="18"/>
      <c r="W8" s="19"/>
    </row>
    <row r="9" spans="1:23" x14ac:dyDescent="0.3">
      <c r="A9" s="25" t="s">
        <v>15</v>
      </c>
      <c r="B9" s="98">
        <v>0.12260939015087728</v>
      </c>
      <c r="C9" s="99">
        <v>0.5381661910105261</v>
      </c>
      <c r="D9" s="98">
        <v>5.8206942745340107E-2</v>
      </c>
      <c r="E9" s="99">
        <v>0.4661876457401361</v>
      </c>
      <c r="F9" s="98">
        <v>0.23622319734450803</v>
      </c>
      <c r="G9" s="98">
        <v>1</v>
      </c>
      <c r="H9" s="98">
        <v>-2.9151533077301553E-3</v>
      </c>
      <c r="I9" s="98">
        <v>0.26574069754202212</v>
      </c>
      <c r="J9" s="98">
        <v>-2.5272909939453716E-2</v>
      </c>
      <c r="K9" s="100">
        <v>0.30713221799697138</v>
      </c>
      <c r="Q9" s="17"/>
      <c r="R9" s="18"/>
      <c r="S9" s="18"/>
      <c r="T9" s="18"/>
      <c r="U9" s="18"/>
      <c r="V9" s="18"/>
      <c r="W9" s="19"/>
    </row>
    <row r="10" spans="1:23" x14ac:dyDescent="0.3">
      <c r="A10" s="25" t="s">
        <v>261</v>
      </c>
      <c r="B10" s="98">
        <v>0.2682985769350163</v>
      </c>
      <c r="C10" s="98">
        <v>-3.1366612151607617E-2</v>
      </c>
      <c r="D10" s="99">
        <v>0.43082892302306558</v>
      </c>
      <c r="E10" s="98">
        <v>-2.1787348021436691E-2</v>
      </c>
      <c r="F10" s="98">
        <v>0.17757217029568831</v>
      </c>
      <c r="G10" s="98">
        <v>-2.9151533077301553E-3</v>
      </c>
      <c r="H10" s="98">
        <v>1</v>
      </c>
      <c r="I10" s="98">
        <v>-0.20830424150774712</v>
      </c>
      <c r="J10" s="99">
        <v>0.43382359587605279</v>
      </c>
      <c r="K10" s="100">
        <v>-0.1406021765916193</v>
      </c>
      <c r="Q10" s="17"/>
      <c r="R10" s="18"/>
      <c r="S10" s="18"/>
      <c r="T10" s="18"/>
      <c r="U10" s="18"/>
      <c r="V10" s="18"/>
      <c r="W10" s="19"/>
    </row>
    <row r="11" spans="1:23" x14ac:dyDescent="0.3">
      <c r="A11" s="25" t="s">
        <v>18</v>
      </c>
      <c r="B11" s="98">
        <v>0.11037792174470085</v>
      </c>
      <c r="C11" s="99">
        <v>0.41119593535796778</v>
      </c>
      <c r="D11" s="98">
        <v>-4.3457091026263016E-2</v>
      </c>
      <c r="E11" s="99">
        <v>0.35247592460028898</v>
      </c>
      <c r="F11" s="98">
        <v>8.7221273736107108E-2</v>
      </c>
      <c r="G11" s="98">
        <v>0.26574069754202212</v>
      </c>
      <c r="H11" s="98">
        <v>-0.20830424150774712</v>
      </c>
      <c r="I11" s="98">
        <v>1</v>
      </c>
      <c r="J11" s="98">
        <v>-7.978471799638974E-2</v>
      </c>
      <c r="K11" s="101">
        <v>0.36534691400501307</v>
      </c>
      <c r="Q11" s="17"/>
      <c r="R11" s="18"/>
      <c r="S11" s="18"/>
      <c r="T11" s="18"/>
      <c r="U11" s="18"/>
      <c r="V11" s="18"/>
      <c r="W11" s="19"/>
    </row>
    <row r="12" spans="1:23" x14ac:dyDescent="0.3">
      <c r="A12" s="25" t="s">
        <v>253</v>
      </c>
      <c r="B12" s="99">
        <v>0.39432087834693924</v>
      </c>
      <c r="C12" s="98">
        <v>0.10732207664796387</v>
      </c>
      <c r="D12" s="99">
        <v>0.57619356442546632</v>
      </c>
      <c r="E12" s="98">
        <v>3.9313992206539604E-2</v>
      </c>
      <c r="F12" s="98">
        <v>0.10421262616712375</v>
      </c>
      <c r="G12" s="98">
        <v>-2.5272909939453716E-2</v>
      </c>
      <c r="H12" s="99">
        <v>0.43382359587605279</v>
      </c>
      <c r="I12" s="98">
        <v>-7.978471799638974E-2</v>
      </c>
      <c r="J12" s="98">
        <v>1</v>
      </c>
      <c r="K12" s="100">
        <v>-9.0798751885087473E-2</v>
      </c>
      <c r="Q12" s="17"/>
      <c r="R12" s="18"/>
      <c r="S12" s="18"/>
      <c r="T12" s="18"/>
      <c r="U12" s="18"/>
      <c r="V12" s="18"/>
      <c r="W12" s="19"/>
    </row>
    <row r="13" spans="1:23" x14ac:dyDescent="0.3">
      <c r="A13" s="23" t="s">
        <v>22</v>
      </c>
      <c r="B13" s="102">
        <v>0.11228802242914077</v>
      </c>
      <c r="C13" s="102">
        <v>0.31694402522211074</v>
      </c>
      <c r="D13" s="102">
        <v>-0.15579882479399246</v>
      </c>
      <c r="E13" s="103">
        <v>0.33902222577555968</v>
      </c>
      <c r="F13" s="102">
        <v>7.3405874834003654E-2</v>
      </c>
      <c r="G13" s="102">
        <v>0.30713221799697138</v>
      </c>
      <c r="H13" s="102">
        <v>-0.1406021765916193</v>
      </c>
      <c r="I13" s="103">
        <v>0.36534691400501307</v>
      </c>
      <c r="J13" s="102">
        <v>-9.0798751885087473E-2</v>
      </c>
      <c r="K13" s="104">
        <v>1</v>
      </c>
      <c r="Q13" s="17"/>
      <c r="R13" s="18"/>
      <c r="S13" s="18"/>
      <c r="T13" s="18"/>
      <c r="U13" s="18"/>
      <c r="V13" s="18"/>
      <c r="W13" s="19"/>
    </row>
    <row r="14" spans="1:23" x14ac:dyDescent="0.3">
      <c r="Q14" s="17"/>
      <c r="R14" s="18"/>
      <c r="S14" s="17"/>
      <c r="T14" s="18"/>
      <c r="U14" s="18"/>
      <c r="V14" s="18"/>
      <c r="W14" s="19"/>
    </row>
    <row r="15" spans="1:23" x14ac:dyDescent="0.3">
      <c r="Q15" s="17"/>
      <c r="R15" s="18"/>
      <c r="S15" s="17"/>
      <c r="T15" s="18"/>
      <c r="U15" s="18"/>
      <c r="V15" s="18"/>
      <c r="W15" s="19"/>
    </row>
    <row r="16" spans="1:23" x14ac:dyDescent="0.3">
      <c r="Q16" s="17"/>
      <c r="R16" s="18"/>
      <c r="S16" s="17"/>
      <c r="T16" s="18"/>
      <c r="U16" s="18"/>
      <c r="V16" s="18"/>
      <c r="W16" s="19"/>
    </row>
    <row r="17" spans="1:28" x14ac:dyDescent="0.3">
      <c r="A17" s="10" t="s">
        <v>266</v>
      </c>
      <c r="I17" s="10" t="s">
        <v>277</v>
      </c>
      <c r="Q17" s="17"/>
      <c r="R17" s="18"/>
      <c r="S17" s="17"/>
      <c r="T17" s="18"/>
      <c r="U17" s="18"/>
      <c r="V17" s="18"/>
      <c r="W17" s="19"/>
    </row>
    <row r="18" spans="1:28" x14ac:dyDescent="0.3">
      <c r="A18" s="80" t="s">
        <v>265</v>
      </c>
      <c r="B18" s="15"/>
      <c r="C18" s="15"/>
      <c r="D18" s="15"/>
      <c r="E18" s="15"/>
      <c r="F18" s="15"/>
      <c r="G18" s="16"/>
      <c r="I18" s="14" t="s">
        <v>268</v>
      </c>
      <c r="J18" s="15"/>
      <c r="K18" s="15"/>
      <c r="L18" s="15"/>
      <c r="M18" s="15"/>
      <c r="N18" s="16"/>
      <c r="Q18" s="17"/>
      <c r="R18" s="18"/>
      <c r="S18" s="17"/>
      <c r="T18" s="18"/>
      <c r="U18" s="18"/>
      <c r="V18" s="18"/>
      <c r="W18" s="19"/>
      <c r="Y18" s="114"/>
      <c r="AB18" s="79"/>
    </row>
    <row r="19" spans="1:28" x14ac:dyDescent="0.3">
      <c r="A19" s="25" t="s">
        <v>263</v>
      </c>
      <c r="B19" s="18"/>
      <c r="C19" s="18"/>
      <c r="D19" s="18"/>
      <c r="E19" s="18"/>
      <c r="F19" s="18"/>
      <c r="G19" s="19"/>
      <c r="I19" s="17" t="s">
        <v>269</v>
      </c>
      <c r="J19" s="18"/>
      <c r="K19" s="18"/>
      <c r="L19" s="18"/>
      <c r="M19" s="18"/>
      <c r="N19" s="19"/>
      <c r="Q19" s="17"/>
      <c r="R19" s="18"/>
      <c r="S19" s="17"/>
      <c r="T19" s="18"/>
      <c r="U19" s="18"/>
      <c r="V19" s="18"/>
      <c r="W19" s="19"/>
    </row>
    <row r="20" spans="1:28" x14ac:dyDescent="0.3">
      <c r="A20" s="17" t="s">
        <v>264</v>
      </c>
      <c r="B20" s="18"/>
      <c r="C20" s="18"/>
      <c r="D20" s="18"/>
      <c r="E20" s="18"/>
      <c r="F20" s="18"/>
      <c r="G20" s="19"/>
      <c r="I20" s="17" t="s">
        <v>271</v>
      </c>
      <c r="J20" s="18"/>
      <c r="K20" s="18"/>
      <c r="L20" s="18"/>
      <c r="M20" s="18"/>
      <c r="N20" s="19"/>
      <c r="Q20" s="17"/>
      <c r="R20" s="18"/>
      <c r="S20" s="17"/>
      <c r="T20" s="18"/>
      <c r="U20" s="18"/>
      <c r="V20" s="18"/>
      <c r="W20" s="19"/>
    </row>
    <row r="21" spans="1:28" ht="28.8" x14ac:dyDescent="0.3">
      <c r="A21" s="17"/>
      <c r="B21" s="18"/>
      <c r="C21" s="18"/>
      <c r="D21" s="18"/>
      <c r="E21" s="81" t="s">
        <v>195</v>
      </c>
      <c r="F21" s="18"/>
      <c r="G21" s="19"/>
      <c r="I21" s="17" t="s">
        <v>270</v>
      </c>
      <c r="J21" s="18"/>
      <c r="K21" s="18"/>
      <c r="L21" s="18"/>
      <c r="M21" s="18"/>
      <c r="N21" s="19"/>
      <c r="Q21" s="17"/>
      <c r="R21" s="18"/>
      <c r="S21" s="17"/>
      <c r="T21" s="18"/>
      <c r="U21" s="18"/>
      <c r="V21" s="18"/>
      <c r="W21" s="19"/>
    </row>
    <row r="22" spans="1:28" ht="28.8" x14ac:dyDescent="0.3">
      <c r="A22" s="17"/>
      <c r="B22" s="67" t="s">
        <v>189</v>
      </c>
      <c r="C22" s="67" t="s">
        <v>190</v>
      </c>
      <c r="D22" s="67" t="s">
        <v>191</v>
      </c>
      <c r="E22" s="67" t="s">
        <v>192</v>
      </c>
      <c r="F22" s="66" t="s">
        <v>267</v>
      </c>
      <c r="G22" s="82" t="s">
        <v>193</v>
      </c>
      <c r="I22" s="17" t="s">
        <v>272</v>
      </c>
      <c r="J22" s="18"/>
      <c r="K22" s="18"/>
      <c r="L22" s="18"/>
      <c r="M22" s="18"/>
      <c r="N22" s="19"/>
      <c r="Q22" s="20"/>
      <c r="R22" s="21"/>
      <c r="S22" s="20"/>
      <c r="T22" s="21"/>
      <c r="U22" s="21"/>
      <c r="V22" s="21"/>
      <c r="W22" s="22"/>
    </row>
    <row r="23" spans="1:28" x14ac:dyDescent="0.3">
      <c r="A23" s="25" t="s">
        <v>259</v>
      </c>
      <c r="B23" s="83">
        <v>25.189080000000001</v>
      </c>
      <c r="C23" s="83">
        <v>33.228949999999998</v>
      </c>
      <c r="D23" s="84">
        <v>5.764456</v>
      </c>
      <c r="E23" s="84">
        <v>0.42473420000000001</v>
      </c>
      <c r="F23" s="84">
        <v>0.28168579999999999</v>
      </c>
      <c r="G23" s="85">
        <v>0.65640639999999995</v>
      </c>
      <c r="I23" s="17" t="s">
        <v>296</v>
      </c>
      <c r="J23" s="18"/>
      <c r="K23" s="18"/>
      <c r="L23" s="18"/>
      <c r="M23" s="18"/>
      <c r="N23" s="19"/>
    </row>
    <row r="24" spans="1:28" x14ac:dyDescent="0.3">
      <c r="A24" s="25" t="s">
        <v>9</v>
      </c>
      <c r="B24" s="83">
        <v>25.226890000000001</v>
      </c>
      <c r="C24" s="83">
        <v>30.57037</v>
      </c>
      <c r="D24" s="84">
        <v>5.5290480000000004</v>
      </c>
      <c r="E24" s="84">
        <v>0.58119529999999997</v>
      </c>
      <c r="F24" s="84">
        <v>0.56402149999999995</v>
      </c>
      <c r="G24" s="85">
        <v>0.62267189999999994</v>
      </c>
      <c r="I24" s="17" t="s">
        <v>273</v>
      </c>
      <c r="J24" s="18"/>
      <c r="K24" s="18"/>
      <c r="L24" s="18"/>
      <c r="M24" s="18"/>
      <c r="N24" s="19"/>
    </row>
    <row r="25" spans="1:28" x14ac:dyDescent="0.3">
      <c r="A25" s="25" t="s">
        <v>260</v>
      </c>
      <c r="B25" s="83">
        <v>25.403359999999999</v>
      </c>
      <c r="C25" s="83">
        <v>35.03058</v>
      </c>
      <c r="D25" s="84">
        <v>5.9186639999999997</v>
      </c>
      <c r="E25" s="84">
        <v>0.30480269999999998</v>
      </c>
      <c r="F25" s="84">
        <v>0.44699149999999999</v>
      </c>
      <c r="G25" s="85">
        <v>0.67908939999999995</v>
      </c>
      <c r="I25" s="17" t="s">
        <v>274</v>
      </c>
      <c r="J25" s="18"/>
      <c r="K25" s="18"/>
      <c r="L25" s="18"/>
      <c r="M25" s="18"/>
      <c r="N25" s="19"/>
    </row>
    <row r="26" spans="1:28" x14ac:dyDescent="0.3">
      <c r="A26" s="25" t="s">
        <v>12</v>
      </c>
      <c r="B26" s="83">
        <v>24.53782</v>
      </c>
      <c r="C26" s="83">
        <v>33.65193</v>
      </c>
      <c r="D26" s="84">
        <v>5.8010279999999996</v>
      </c>
      <c r="E26" s="84">
        <v>0.47278720000000002</v>
      </c>
      <c r="F26" s="84">
        <v>0.44064540000000002</v>
      </c>
      <c r="G26" s="85">
        <v>0.64981789999999995</v>
      </c>
      <c r="I26" s="17" t="s">
        <v>275</v>
      </c>
      <c r="J26" s="18"/>
      <c r="K26" s="18"/>
      <c r="L26" s="18"/>
      <c r="M26" s="18"/>
      <c r="N26" s="19"/>
    </row>
    <row r="27" spans="1:28" x14ac:dyDescent="0.3">
      <c r="A27" s="25" t="s">
        <v>252</v>
      </c>
      <c r="B27" s="83">
        <v>26.533609999999999</v>
      </c>
      <c r="C27" s="83">
        <v>36.694249999999997</v>
      </c>
      <c r="D27" s="84">
        <v>6.0575780000000004</v>
      </c>
      <c r="E27" s="84">
        <v>0.33783970000000002</v>
      </c>
      <c r="F27" s="84">
        <v>0.20657349999999999</v>
      </c>
      <c r="G27" s="85">
        <v>0.67445149999999998</v>
      </c>
      <c r="I27" s="20" t="s">
        <v>276</v>
      </c>
      <c r="J27" s="21"/>
      <c r="K27" s="21"/>
      <c r="L27" s="21"/>
      <c r="M27" s="21"/>
      <c r="N27" s="22"/>
    </row>
    <row r="28" spans="1:28" x14ac:dyDescent="0.3">
      <c r="A28" s="25" t="s">
        <v>15</v>
      </c>
      <c r="B28" s="83">
        <v>25.94538</v>
      </c>
      <c r="C28" s="83">
        <v>33.833150000000003</v>
      </c>
      <c r="D28" s="84">
        <v>5.8166270000000004</v>
      </c>
      <c r="E28" s="84">
        <v>0.43017889999999998</v>
      </c>
      <c r="F28" s="84">
        <v>0.34891260000000002</v>
      </c>
      <c r="G28" s="85">
        <v>0.65643649999999998</v>
      </c>
    </row>
    <row r="29" spans="1:28" x14ac:dyDescent="0.3">
      <c r="A29" s="34" t="s">
        <v>261</v>
      </c>
      <c r="B29" s="86">
        <v>26.214279999999999</v>
      </c>
      <c r="C29" s="86">
        <v>38.185169999999999</v>
      </c>
      <c r="D29" s="87">
        <v>6.1794149999999997</v>
      </c>
      <c r="E29" s="87">
        <v>0.1783854</v>
      </c>
      <c r="F29" s="87">
        <v>0.29534749999999999</v>
      </c>
      <c r="G29" s="88">
        <v>0.69589389999999995</v>
      </c>
    </row>
    <row r="30" spans="1:28" x14ac:dyDescent="0.3">
      <c r="A30" s="25" t="s">
        <v>18</v>
      </c>
      <c r="B30" s="83">
        <v>25.163869999999999</v>
      </c>
      <c r="C30" s="83">
        <v>35.372309999999999</v>
      </c>
      <c r="D30" s="84">
        <v>5.9474619999999998</v>
      </c>
      <c r="E30" s="84">
        <v>0.28465020000000002</v>
      </c>
      <c r="F30" s="84">
        <v>0.27362589999999998</v>
      </c>
      <c r="G30" s="85">
        <v>0.68266680000000002</v>
      </c>
    </row>
    <row r="31" spans="1:28" x14ac:dyDescent="0.3">
      <c r="A31" s="25" t="s">
        <v>253</v>
      </c>
      <c r="B31" s="83">
        <v>25.504200000000001</v>
      </c>
      <c r="C31" s="83">
        <v>35.157550000000001</v>
      </c>
      <c r="D31" s="84">
        <v>5.9293800000000001</v>
      </c>
      <c r="E31" s="84">
        <v>0.2918579</v>
      </c>
      <c r="F31" s="84">
        <v>0.4149581</v>
      </c>
      <c r="G31" s="85">
        <v>0.68158099999999999</v>
      </c>
    </row>
    <row r="32" spans="1:28" x14ac:dyDescent="0.3">
      <c r="A32" s="23" t="s">
        <v>22</v>
      </c>
      <c r="B32" s="89">
        <v>25.344539999999999</v>
      </c>
      <c r="C32" s="89">
        <v>35.124989999999997</v>
      </c>
      <c r="D32" s="90">
        <v>5.926634</v>
      </c>
      <c r="E32" s="90">
        <v>0.24204970000000001</v>
      </c>
      <c r="F32" s="90">
        <v>0.24239330000000001</v>
      </c>
      <c r="G32" s="91">
        <v>0.69387189999999999</v>
      </c>
    </row>
    <row r="34" spans="1:29" x14ac:dyDescent="0.3">
      <c r="M34" s="10" t="s">
        <v>246</v>
      </c>
      <c r="Q34" s="10" t="s">
        <v>293</v>
      </c>
    </row>
    <row r="35" spans="1:29" x14ac:dyDescent="0.3">
      <c r="A35" s="96" t="s">
        <v>196</v>
      </c>
      <c r="M35" s="14"/>
      <c r="N35" s="15"/>
      <c r="O35" s="15"/>
      <c r="P35" s="15"/>
      <c r="Q35" s="15"/>
      <c r="R35" s="15"/>
      <c r="S35" s="15"/>
      <c r="T35" s="15"/>
      <c r="U35" s="15"/>
      <c r="V35" s="15"/>
      <c r="W35" s="16"/>
    </row>
    <row r="36" spans="1:29" ht="28.8" x14ac:dyDescent="0.3">
      <c r="A36" s="14"/>
      <c r="B36" s="27" t="s">
        <v>224</v>
      </c>
      <c r="C36" s="28" t="s">
        <v>225</v>
      </c>
      <c r="E36" s="97" t="s">
        <v>291</v>
      </c>
      <c r="F36" s="15"/>
      <c r="G36" s="15"/>
      <c r="H36" s="15" t="s">
        <v>292</v>
      </c>
      <c r="I36" s="15"/>
      <c r="J36" s="16"/>
      <c r="M36" s="14"/>
      <c r="N36" s="122" t="s">
        <v>249</v>
      </c>
      <c r="O36" s="123" t="s">
        <v>250</v>
      </c>
      <c r="P36" s="18"/>
      <c r="Q36" s="18"/>
      <c r="R36" s="18"/>
      <c r="S36" s="18"/>
      <c r="T36" s="18"/>
      <c r="U36" s="18"/>
      <c r="V36" s="18"/>
      <c r="W36" s="19"/>
    </row>
    <row r="37" spans="1:29" x14ac:dyDescent="0.3">
      <c r="A37" s="49" t="s">
        <v>213</v>
      </c>
      <c r="B37" s="92" t="s">
        <v>202</v>
      </c>
      <c r="C37" s="93" t="s">
        <v>202</v>
      </c>
      <c r="E37" s="17" t="s">
        <v>288</v>
      </c>
      <c r="F37" s="18"/>
      <c r="G37" s="18"/>
      <c r="H37" s="18"/>
      <c r="I37" s="18"/>
      <c r="J37" s="19"/>
      <c r="M37" s="25" t="s">
        <v>259</v>
      </c>
      <c r="N37" s="84">
        <v>0.22949520134388404</v>
      </c>
      <c r="O37" s="106">
        <v>0.64576417990188173</v>
      </c>
      <c r="P37" s="18"/>
      <c r="Q37" s="18"/>
      <c r="R37" s="18"/>
      <c r="S37" s="18"/>
      <c r="T37" s="18"/>
      <c r="U37" s="18"/>
      <c r="V37" s="18"/>
      <c r="W37" s="19"/>
    </row>
    <row r="38" spans="1:29" ht="34.200000000000003" customHeight="1" x14ac:dyDescent="0.3">
      <c r="A38" s="49" t="s">
        <v>214</v>
      </c>
      <c r="B38" s="92" t="s">
        <v>278</v>
      </c>
      <c r="C38" s="93" t="s">
        <v>279</v>
      </c>
      <c r="E38" s="25" t="s">
        <v>289</v>
      </c>
      <c r="F38" s="18"/>
      <c r="G38" s="18"/>
      <c r="H38" s="18"/>
      <c r="I38" s="18"/>
      <c r="J38" s="19"/>
      <c r="M38" s="25" t="s">
        <v>9</v>
      </c>
      <c r="N38" s="105">
        <v>0.8301285200773697</v>
      </c>
      <c r="O38" s="85">
        <v>0.16555424954582681</v>
      </c>
      <c r="P38" s="18"/>
      <c r="Q38" s="18"/>
      <c r="R38" s="18"/>
      <c r="S38" s="18"/>
      <c r="T38" s="18"/>
      <c r="U38" s="18"/>
      <c r="V38" s="18"/>
      <c r="W38" s="19"/>
      <c r="Z38" s="146"/>
      <c r="AA38" s="146"/>
      <c r="AB38" s="146"/>
      <c r="AC38" s="147"/>
    </row>
    <row r="39" spans="1:29" x14ac:dyDescent="0.3">
      <c r="A39" s="49" t="s">
        <v>215</v>
      </c>
      <c r="B39" s="92" t="s">
        <v>280</v>
      </c>
      <c r="C39" s="93" t="s">
        <v>281</v>
      </c>
      <c r="E39" s="17" t="s">
        <v>290</v>
      </c>
      <c r="F39" s="18"/>
      <c r="G39" s="18"/>
      <c r="H39" s="18"/>
      <c r="I39" s="18"/>
      <c r="J39" s="19"/>
      <c r="M39" s="25" t="s">
        <v>260</v>
      </c>
      <c r="N39" s="84">
        <v>-4.1085222751287898E-2</v>
      </c>
      <c r="O39" s="107">
        <v>0.81939680470423282</v>
      </c>
      <c r="P39" s="18"/>
      <c r="Q39" s="18"/>
      <c r="R39" s="18"/>
      <c r="S39" s="18"/>
      <c r="T39" s="18"/>
      <c r="U39" s="18"/>
      <c r="V39" s="18"/>
      <c r="W39" s="19"/>
      <c r="Z39" s="146"/>
      <c r="AA39" s="146"/>
      <c r="AB39" s="146"/>
      <c r="AC39" s="147"/>
    </row>
    <row r="40" spans="1:29" x14ac:dyDescent="0.3">
      <c r="A40" s="49" t="s">
        <v>216</v>
      </c>
      <c r="B40" s="92" t="s">
        <v>282</v>
      </c>
      <c r="C40" s="93" t="s">
        <v>283</v>
      </c>
      <c r="E40" s="17"/>
      <c r="F40" s="18"/>
      <c r="G40" s="18"/>
      <c r="H40" s="18"/>
      <c r="I40" s="18"/>
      <c r="J40" s="19"/>
      <c r="M40" s="25" t="s">
        <v>12</v>
      </c>
      <c r="N40" s="105">
        <v>0.7693671294253237</v>
      </c>
      <c r="O40" s="85">
        <v>5.3719125045992216E-2</v>
      </c>
      <c r="P40" s="18"/>
      <c r="Q40" s="18"/>
      <c r="R40" s="18"/>
      <c r="S40" s="18"/>
      <c r="T40" s="18"/>
      <c r="U40" s="18"/>
      <c r="V40" s="18"/>
      <c r="W40" s="19"/>
      <c r="Z40" s="146"/>
      <c r="AA40" s="146"/>
      <c r="AB40" s="146"/>
      <c r="AC40" s="147"/>
    </row>
    <row r="41" spans="1:29" x14ac:dyDescent="0.3">
      <c r="A41" s="49" t="s">
        <v>217</v>
      </c>
      <c r="B41" s="92" t="s">
        <v>284</v>
      </c>
      <c r="C41" s="93" t="s">
        <v>285</v>
      </c>
      <c r="E41" s="17"/>
      <c r="F41" s="18"/>
      <c r="G41" s="18"/>
      <c r="H41" s="18"/>
      <c r="I41" s="18"/>
      <c r="J41" s="19"/>
      <c r="M41" s="34" t="s">
        <v>252</v>
      </c>
      <c r="N41" s="87">
        <v>0.38370885803825633</v>
      </c>
      <c r="O41" s="88">
        <v>0.34198849060054631</v>
      </c>
      <c r="P41" s="18"/>
      <c r="Q41" s="18"/>
      <c r="R41" s="18"/>
      <c r="S41" s="18"/>
      <c r="T41" s="18"/>
      <c r="U41" s="18"/>
      <c r="V41" s="18"/>
      <c r="W41" s="19"/>
      <c r="Z41" s="146"/>
      <c r="AA41" s="146"/>
      <c r="AB41" s="146"/>
      <c r="AC41" s="147"/>
    </row>
    <row r="42" spans="1:29" ht="15" thickBot="1" x14ac:dyDescent="0.35">
      <c r="A42" s="50" t="s">
        <v>218</v>
      </c>
      <c r="B42" s="92" t="s">
        <v>286</v>
      </c>
      <c r="C42" s="93" t="s">
        <v>287</v>
      </c>
      <c r="E42" s="17"/>
      <c r="F42" s="18"/>
      <c r="G42" s="18"/>
      <c r="H42" s="18"/>
      <c r="I42" s="18"/>
      <c r="J42" s="19"/>
      <c r="M42" s="25" t="s">
        <v>15</v>
      </c>
      <c r="N42" s="105">
        <v>0.70982094502447302</v>
      </c>
      <c r="O42" s="85">
        <v>7.6204517918061238E-2</v>
      </c>
      <c r="P42" s="18"/>
      <c r="Q42" s="18"/>
      <c r="R42" s="18"/>
      <c r="S42" s="18"/>
      <c r="T42" s="18"/>
      <c r="U42" s="18"/>
      <c r="V42" s="18"/>
      <c r="W42" s="19"/>
    </row>
    <row r="43" spans="1:29" ht="15" thickTop="1" x14ac:dyDescent="0.3">
      <c r="A43" s="49" t="s">
        <v>219</v>
      </c>
      <c r="B43" s="92" t="s">
        <v>259</v>
      </c>
      <c r="C43" s="93" t="s">
        <v>15</v>
      </c>
      <c r="E43" s="17"/>
      <c r="F43" s="18"/>
      <c r="G43" s="18"/>
      <c r="H43" s="18"/>
      <c r="I43" s="18"/>
      <c r="J43" s="19"/>
      <c r="M43" s="109" t="s">
        <v>261</v>
      </c>
      <c r="N43" s="84">
        <v>-0.15226779882505029</v>
      </c>
      <c r="O43" s="107">
        <v>0.70586050327634187</v>
      </c>
      <c r="P43" s="18"/>
      <c r="Q43" s="18"/>
      <c r="R43" s="18"/>
      <c r="S43" s="18"/>
      <c r="T43" s="18"/>
      <c r="U43" s="18"/>
      <c r="V43" s="18"/>
      <c r="W43" s="19"/>
    </row>
    <row r="44" spans="1:29" x14ac:dyDescent="0.3">
      <c r="A44" s="49" t="s">
        <v>220</v>
      </c>
      <c r="B44" s="92" t="s">
        <v>9</v>
      </c>
      <c r="C44" s="93" t="s">
        <v>261</v>
      </c>
      <c r="E44" s="17"/>
      <c r="F44" s="18"/>
      <c r="G44" s="18"/>
      <c r="H44" s="18"/>
      <c r="I44" s="18"/>
      <c r="J44" s="19"/>
      <c r="M44" s="25" t="s">
        <v>18</v>
      </c>
      <c r="N44" s="108">
        <v>0.6372505610689625</v>
      </c>
      <c r="O44" s="85">
        <v>-0.13625029251453652</v>
      </c>
      <c r="P44" s="18"/>
      <c r="Q44" s="18"/>
      <c r="R44" s="18"/>
      <c r="S44" s="18"/>
      <c r="T44" s="18"/>
      <c r="U44" s="18"/>
      <c r="V44" s="18"/>
      <c r="W44" s="19"/>
    </row>
    <row r="45" spans="1:29" x14ac:dyDescent="0.3">
      <c r="A45" s="49" t="s">
        <v>221</v>
      </c>
      <c r="B45" s="92" t="s">
        <v>260</v>
      </c>
      <c r="C45" s="93" t="s">
        <v>18</v>
      </c>
      <c r="E45" s="17"/>
      <c r="F45" s="18"/>
      <c r="G45" s="18"/>
      <c r="H45" s="18"/>
      <c r="I45" s="18"/>
      <c r="J45" s="19"/>
      <c r="M45" s="25" t="s">
        <v>253</v>
      </c>
      <c r="N45" s="84">
        <v>-4.3801603532192146E-2</v>
      </c>
      <c r="O45" s="107">
        <v>0.7914161853015198</v>
      </c>
      <c r="P45" s="18"/>
      <c r="Q45" s="18"/>
      <c r="R45" s="18"/>
      <c r="S45" s="18"/>
      <c r="T45" s="18"/>
      <c r="U45" s="18"/>
      <c r="V45" s="18"/>
      <c r="W45" s="19"/>
    </row>
    <row r="46" spans="1:29" x14ac:dyDescent="0.3">
      <c r="A46" s="49" t="s">
        <v>222</v>
      </c>
      <c r="B46" s="92" t="s">
        <v>12</v>
      </c>
      <c r="C46" s="93" t="s">
        <v>253</v>
      </c>
      <c r="E46" s="17"/>
      <c r="F46" s="18"/>
      <c r="G46" s="18"/>
      <c r="H46" s="18"/>
      <c r="I46" s="18"/>
      <c r="J46" s="19"/>
      <c r="M46" s="25" t="s">
        <v>22</v>
      </c>
      <c r="N46" s="108">
        <v>0.60752252375574933</v>
      </c>
      <c r="O46" s="85">
        <v>-0.17296441554476602</v>
      </c>
      <c r="P46" s="18"/>
      <c r="Q46" s="18"/>
      <c r="R46" s="18"/>
      <c r="S46" s="18"/>
      <c r="T46" s="18"/>
      <c r="U46" s="18"/>
      <c r="V46" s="18"/>
      <c r="W46" s="19"/>
    </row>
    <row r="47" spans="1:29" x14ac:dyDescent="0.3">
      <c r="A47" s="51" t="s">
        <v>223</v>
      </c>
      <c r="B47" s="94" t="s">
        <v>252</v>
      </c>
      <c r="C47" s="95" t="s">
        <v>22</v>
      </c>
      <c r="E47" s="20"/>
      <c r="F47" s="21"/>
      <c r="G47" s="21"/>
      <c r="H47" s="21"/>
      <c r="I47" s="21"/>
      <c r="J47" s="22"/>
      <c r="M47" s="58" t="s">
        <v>247</v>
      </c>
      <c r="N47" s="84">
        <v>2.7867494018711381</v>
      </c>
      <c r="O47" s="85">
        <v>2.4145391694943887</v>
      </c>
      <c r="P47" s="18"/>
      <c r="Q47" s="18"/>
      <c r="R47" s="18"/>
      <c r="S47" s="18"/>
      <c r="T47" s="18"/>
      <c r="U47" s="18"/>
      <c r="V47" s="18"/>
      <c r="W47" s="19"/>
    </row>
    <row r="48" spans="1:29" x14ac:dyDescent="0.3">
      <c r="M48" s="51" t="s">
        <v>248</v>
      </c>
      <c r="N48" s="90">
        <v>0.27867494018711381</v>
      </c>
      <c r="O48" s="91">
        <v>0.24145391694943888</v>
      </c>
      <c r="P48" s="18"/>
      <c r="Q48" s="18"/>
      <c r="R48" s="18"/>
      <c r="S48" s="18"/>
      <c r="T48" s="18"/>
      <c r="U48" s="18"/>
      <c r="V48" s="18"/>
      <c r="W48" s="19"/>
    </row>
    <row r="49" spans="1:23" x14ac:dyDescent="0.3">
      <c r="M49" s="17"/>
      <c r="N49" s="18"/>
      <c r="O49" s="18"/>
      <c r="P49" s="18"/>
      <c r="Q49" s="18"/>
      <c r="R49" s="18"/>
      <c r="S49" s="18"/>
      <c r="T49" s="18"/>
      <c r="U49" s="18"/>
      <c r="V49" s="18"/>
      <c r="W49" s="19"/>
    </row>
    <row r="50" spans="1:23" x14ac:dyDescent="0.3"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9"/>
    </row>
    <row r="51" spans="1:23" x14ac:dyDescent="0.3">
      <c r="A51" s="10" t="s">
        <v>303</v>
      </c>
      <c r="M51" s="17" t="s">
        <v>301</v>
      </c>
      <c r="N51" s="18"/>
      <c r="O51" s="18"/>
      <c r="P51" s="18"/>
      <c r="Q51" s="18"/>
      <c r="R51" s="18"/>
      <c r="S51" s="18"/>
      <c r="T51" s="18"/>
      <c r="U51" s="18"/>
      <c r="V51" s="18"/>
      <c r="W51" s="19"/>
    </row>
    <row r="52" spans="1:23" x14ac:dyDescent="0.3">
      <c r="A52" s="14"/>
      <c r="B52" s="15"/>
      <c r="C52" s="15"/>
      <c r="D52" s="15"/>
      <c r="E52" s="15"/>
      <c r="F52" s="16"/>
      <c r="G52" t="s">
        <v>332</v>
      </c>
      <c r="M52" s="17" t="s">
        <v>302</v>
      </c>
      <c r="N52" s="18"/>
      <c r="O52" s="18"/>
      <c r="P52" s="18"/>
      <c r="Q52" s="18"/>
      <c r="R52" s="18"/>
      <c r="S52" s="18"/>
      <c r="T52" s="18"/>
      <c r="U52" s="18"/>
      <c r="V52" s="18"/>
      <c r="W52" s="19"/>
    </row>
    <row r="53" spans="1:23" x14ac:dyDescent="0.3">
      <c r="A53" s="137" t="s">
        <v>304</v>
      </c>
      <c r="B53" s="18"/>
      <c r="C53" s="18"/>
      <c r="D53" s="18" t="s">
        <v>305</v>
      </c>
      <c r="E53" s="18"/>
      <c r="F53" s="19"/>
      <c r="G53" t="s">
        <v>333</v>
      </c>
      <c r="H53" s="134">
        <v>0.42815861221050228</v>
      </c>
      <c r="M53" s="17"/>
      <c r="N53" s="18"/>
      <c r="O53" s="18"/>
      <c r="P53" s="18"/>
      <c r="Q53" s="18"/>
      <c r="R53" s="18"/>
      <c r="S53" s="18"/>
      <c r="T53" s="18"/>
      <c r="U53" s="18"/>
      <c r="V53" s="18"/>
      <c r="W53" s="19"/>
    </row>
    <row r="54" spans="1:23" x14ac:dyDescent="0.3">
      <c r="A54" s="137" t="s">
        <v>306</v>
      </c>
      <c r="B54" s="18"/>
      <c r="C54" s="18"/>
      <c r="D54" s="18">
        <v>5</v>
      </c>
      <c r="E54" s="18"/>
      <c r="F54" s="19"/>
      <c r="M54" s="17"/>
      <c r="N54" s="18"/>
      <c r="O54" s="18"/>
      <c r="P54" s="18"/>
      <c r="Q54" s="18"/>
      <c r="R54" s="18"/>
      <c r="S54" s="18"/>
      <c r="T54" s="18"/>
      <c r="U54" s="18"/>
      <c r="V54" s="18"/>
      <c r="W54" s="19"/>
    </row>
    <row r="55" spans="1:23" x14ac:dyDescent="0.3">
      <c r="A55" s="137" t="s">
        <v>307</v>
      </c>
      <c r="B55" s="18"/>
      <c r="C55" s="18"/>
      <c r="D55" s="18">
        <v>238</v>
      </c>
      <c r="E55" s="18"/>
      <c r="F55" s="19"/>
      <c r="M55" s="17"/>
      <c r="N55" s="18"/>
      <c r="O55" s="18"/>
      <c r="P55" s="18"/>
      <c r="Q55" s="18"/>
      <c r="R55" s="18"/>
      <c r="S55" s="18"/>
      <c r="T55" s="18"/>
      <c r="U55" s="18"/>
      <c r="V55" s="18"/>
      <c r="W55" s="19"/>
    </row>
    <row r="56" spans="1:23" x14ac:dyDescent="0.3">
      <c r="A56" s="25" t="s">
        <v>175</v>
      </c>
      <c r="B56" s="18"/>
      <c r="C56" s="18"/>
      <c r="D56" s="18" t="s">
        <v>322</v>
      </c>
      <c r="E56" s="18"/>
      <c r="F56" s="19"/>
      <c r="M56" s="17"/>
      <c r="N56" s="18"/>
      <c r="O56" s="18"/>
      <c r="P56" s="18"/>
      <c r="Q56" s="18"/>
      <c r="R56" s="18"/>
      <c r="S56" s="18"/>
      <c r="T56" s="18"/>
      <c r="U56" s="18"/>
      <c r="V56" s="18"/>
      <c r="W56" s="19"/>
    </row>
    <row r="57" spans="1:23" x14ac:dyDescent="0.3">
      <c r="A57" s="17" t="s">
        <v>309</v>
      </c>
      <c r="B57" s="18"/>
      <c r="C57" s="18"/>
      <c r="D57" s="138">
        <v>25659</v>
      </c>
      <c r="E57" s="18"/>
      <c r="F57" s="19"/>
      <c r="M57" s="17"/>
      <c r="N57" s="18"/>
      <c r="P57" s="18"/>
      <c r="Q57" s="18"/>
      <c r="R57" s="18"/>
      <c r="S57" s="18"/>
      <c r="T57" s="18"/>
      <c r="U57" s="18"/>
      <c r="V57" s="18"/>
      <c r="W57" s="19"/>
    </row>
    <row r="58" spans="1:23" x14ac:dyDescent="0.3">
      <c r="A58" s="17" t="s">
        <v>310</v>
      </c>
      <c r="B58" s="18"/>
      <c r="C58" s="18"/>
      <c r="D58" s="18" t="s">
        <v>323</v>
      </c>
      <c r="E58" s="18"/>
      <c r="F58" s="19"/>
      <c r="M58" s="17"/>
      <c r="N58" s="18"/>
      <c r="P58" s="18"/>
      <c r="Q58" s="18"/>
      <c r="R58" s="18"/>
      <c r="S58" s="18"/>
      <c r="T58" s="18"/>
      <c r="U58" s="18"/>
      <c r="V58" s="18"/>
      <c r="W58" s="19"/>
    </row>
    <row r="59" spans="1:23" x14ac:dyDescent="0.3">
      <c r="A59" s="17" t="s">
        <v>217</v>
      </c>
      <c r="B59" s="18"/>
      <c r="C59" s="18"/>
      <c r="D59" s="139">
        <v>46164</v>
      </c>
      <c r="E59" s="18"/>
      <c r="F59" s="19"/>
      <c r="M59" s="17"/>
      <c r="N59" s="18"/>
      <c r="O59" s="18"/>
      <c r="P59" s="18"/>
      <c r="Q59" s="18"/>
      <c r="R59" s="18"/>
      <c r="S59" s="18"/>
      <c r="T59" s="18"/>
      <c r="U59" s="18"/>
      <c r="V59" s="18"/>
      <c r="W59" s="19"/>
    </row>
    <row r="60" spans="1:23" x14ac:dyDescent="0.3">
      <c r="A60" s="17" t="s">
        <v>313</v>
      </c>
      <c r="B60" s="18"/>
      <c r="C60" s="18"/>
      <c r="D60" s="18" t="s">
        <v>324</v>
      </c>
      <c r="E60" s="18"/>
      <c r="F60" s="19"/>
      <c r="M60" s="17"/>
      <c r="N60" s="18"/>
      <c r="O60" s="18"/>
      <c r="P60" s="18"/>
      <c r="Q60" s="18"/>
      <c r="R60" s="18"/>
      <c r="S60" s="18"/>
      <c r="T60" s="18"/>
      <c r="U60" s="18"/>
      <c r="V60" s="18"/>
      <c r="W60" s="19"/>
    </row>
    <row r="61" spans="1:23" x14ac:dyDescent="0.3">
      <c r="A61" s="17" t="s">
        <v>315</v>
      </c>
      <c r="B61" s="18"/>
      <c r="C61" s="18"/>
      <c r="D61" s="18" t="s">
        <v>325</v>
      </c>
      <c r="E61" s="18"/>
      <c r="F61" s="19"/>
      <c r="M61" s="17"/>
      <c r="N61" s="18"/>
      <c r="O61" s="18"/>
      <c r="P61" s="18"/>
      <c r="Q61" s="18"/>
      <c r="R61" s="18"/>
      <c r="S61" s="18"/>
      <c r="T61" s="18"/>
      <c r="U61" s="18"/>
      <c r="V61" s="18"/>
      <c r="W61" s="19"/>
    </row>
    <row r="62" spans="1:23" x14ac:dyDescent="0.3">
      <c r="A62" s="17" t="s">
        <v>317</v>
      </c>
      <c r="B62" s="18"/>
      <c r="C62" s="18"/>
      <c r="D62" s="18" t="s">
        <v>326</v>
      </c>
      <c r="E62" s="18"/>
      <c r="F62" s="19"/>
      <c r="M62" s="17"/>
      <c r="N62" s="18"/>
      <c r="O62" s="117"/>
      <c r="P62" s="18"/>
      <c r="Q62" s="18"/>
      <c r="R62" s="18"/>
      <c r="S62" s="18"/>
      <c r="T62" s="18"/>
      <c r="U62" s="18"/>
      <c r="V62" s="18"/>
      <c r="W62" s="19"/>
    </row>
    <row r="63" spans="1:23" x14ac:dyDescent="0.3">
      <c r="A63" s="17"/>
      <c r="B63" s="18"/>
      <c r="C63" s="18"/>
      <c r="D63" s="18"/>
      <c r="E63" s="18"/>
      <c r="F63" s="19"/>
      <c r="M63" s="17"/>
      <c r="N63" s="18"/>
      <c r="O63" s="18"/>
      <c r="P63" s="18"/>
      <c r="Q63" s="18"/>
      <c r="R63" s="18"/>
      <c r="S63" s="18"/>
      <c r="T63" s="18"/>
      <c r="U63" s="18"/>
      <c r="V63" s="18"/>
      <c r="W63" s="19"/>
    </row>
    <row r="64" spans="1:23" x14ac:dyDescent="0.3">
      <c r="A64" s="17"/>
      <c r="B64" s="18"/>
      <c r="C64" s="18"/>
      <c r="D64" s="18"/>
      <c r="E64" s="18"/>
      <c r="F64" s="19"/>
      <c r="M64" s="17"/>
      <c r="N64" s="18"/>
      <c r="O64" s="18"/>
      <c r="P64" s="18"/>
      <c r="Q64" s="18"/>
      <c r="R64" s="18"/>
      <c r="S64" s="18"/>
      <c r="T64" s="18"/>
      <c r="U64" s="18"/>
      <c r="V64" s="18"/>
      <c r="W64" s="19"/>
    </row>
    <row r="65" spans="1:23" ht="28.8" x14ac:dyDescent="0.3">
      <c r="A65" s="17"/>
      <c r="B65" s="67" t="s">
        <v>189</v>
      </c>
      <c r="C65" s="67" t="s">
        <v>190</v>
      </c>
      <c r="D65" s="67" t="s">
        <v>191</v>
      </c>
      <c r="E65" s="67" t="s">
        <v>192</v>
      </c>
      <c r="F65" s="82" t="s">
        <v>193</v>
      </c>
      <c r="M65" s="17"/>
      <c r="N65" s="18"/>
      <c r="O65" s="18"/>
      <c r="P65" s="18"/>
      <c r="Q65" s="18"/>
      <c r="R65" s="18"/>
      <c r="S65" s="18"/>
      <c r="T65" s="18"/>
      <c r="U65" s="18"/>
      <c r="V65" s="18"/>
      <c r="W65" s="19"/>
    </row>
    <row r="66" spans="1:23" x14ac:dyDescent="0.3">
      <c r="A66" s="140" t="s">
        <v>9</v>
      </c>
      <c r="B66" s="83">
        <v>12.36975</v>
      </c>
      <c r="C66" s="83">
        <v>13.45152</v>
      </c>
      <c r="D66" s="84">
        <v>3.6676319999999998</v>
      </c>
      <c r="E66" s="84">
        <v>0.64668689999999995</v>
      </c>
      <c r="F66" s="85">
        <v>0.67689310000000003</v>
      </c>
      <c r="M66" s="17"/>
      <c r="N66" s="18"/>
      <c r="O66" s="18"/>
      <c r="P66" s="18"/>
      <c r="Q66" s="18"/>
      <c r="R66" s="18"/>
      <c r="S66" s="18"/>
      <c r="T66" s="18"/>
      <c r="U66" s="18"/>
      <c r="V66" s="18"/>
      <c r="W66" s="19"/>
    </row>
    <row r="67" spans="1:23" x14ac:dyDescent="0.3">
      <c r="A67" s="140" t="s">
        <v>12</v>
      </c>
      <c r="B67" s="83">
        <v>11.680669999999999</v>
      </c>
      <c r="C67" s="83">
        <v>15.049289999999999</v>
      </c>
      <c r="D67" s="84">
        <v>3.8793410000000002</v>
      </c>
      <c r="E67" s="84">
        <v>0.61292619999999998</v>
      </c>
      <c r="F67" s="85">
        <v>0.69662259999999998</v>
      </c>
      <c r="M67" s="17"/>
      <c r="N67" s="18"/>
      <c r="O67" s="18"/>
      <c r="P67" s="18"/>
      <c r="Q67" s="18"/>
      <c r="R67" s="18"/>
      <c r="S67" s="18"/>
      <c r="T67" s="18"/>
      <c r="U67" s="18"/>
      <c r="V67" s="18"/>
      <c r="W67" s="19"/>
    </row>
    <row r="68" spans="1:23" x14ac:dyDescent="0.3">
      <c r="A68" s="140" t="s">
        <v>15</v>
      </c>
      <c r="B68" s="83">
        <v>13.088229999999999</v>
      </c>
      <c r="C68" s="83">
        <v>15.40818</v>
      </c>
      <c r="D68" s="84">
        <v>3.9253260000000001</v>
      </c>
      <c r="E68" s="84">
        <v>0.52982379999999996</v>
      </c>
      <c r="F68" s="85">
        <v>0.72205359999999996</v>
      </c>
      <c r="M68" s="17"/>
      <c r="N68" s="18"/>
      <c r="O68" s="18"/>
      <c r="P68" s="18"/>
      <c r="Q68" s="18"/>
      <c r="R68" s="18"/>
      <c r="S68" s="18"/>
      <c r="T68" s="18"/>
      <c r="U68" s="18"/>
      <c r="V68" s="18"/>
      <c r="W68" s="19"/>
    </row>
    <row r="69" spans="1:23" x14ac:dyDescent="0.3">
      <c r="A69" s="140" t="s">
        <v>18</v>
      </c>
      <c r="B69" s="83">
        <v>12.30672</v>
      </c>
      <c r="C69" s="83">
        <v>15.548780000000001</v>
      </c>
      <c r="D69" s="84">
        <v>3.9431940000000001</v>
      </c>
      <c r="E69" s="84">
        <v>0.46565380000000001</v>
      </c>
      <c r="F69" s="85">
        <v>0.74333130000000003</v>
      </c>
      <c r="M69" s="17"/>
      <c r="N69" s="18"/>
      <c r="O69" s="18"/>
      <c r="P69" s="18"/>
      <c r="Q69" s="18"/>
      <c r="R69" s="18"/>
      <c r="S69" s="18"/>
      <c r="T69" s="18"/>
      <c r="U69" s="18"/>
      <c r="V69" s="18"/>
      <c r="W69" s="19"/>
    </row>
    <row r="70" spans="1:23" x14ac:dyDescent="0.3">
      <c r="A70" s="141" t="s">
        <v>22</v>
      </c>
      <c r="B70" s="89">
        <v>12.487399999999999</v>
      </c>
      <c r="C70" s="89">
        <v>14.955719999999999</v>
      </c>
      <c r="D70" s="90">
        <v>3.8672629999999999</v>
      </c>
      <c r="E70" s="90">
        <v>0.43457620000000002</v>
      </c>
      <c r="F70" s="91">
        <v>0.75979439999999998</v>
      </c>
      <c r="M70" s="20"/>
      <c r="N70" s="21"/>
      <c r="O70" s="21"/>
      <c r="P70" s="21"/>
      <c r="Q70" s="21"/>
      <c r="R70" s="21"/>
      <c r="S70" s="21"/>
      <c r="T70" s="21"/>
      <c r="U70" s="21"/>
      <c r="V70" s="21"/>
      <c r="W70" s="22"/>
    </row>
    <row r="73" spans="1:23" x14ac:dyDescent="0.3">
      <c r="A73" s="131"/>
      <c r="B73" s="129"/>
      <c r="C73" s="129"/>
      <c r="D73" s="130"/>
      <c r="E73" s="130"/>
      <c r="F73" s="130"/>
    </row>
    <row r="75" spans="1:23" x14ac:dyDescent="0.3">
      <c r="A75" s="10" t="s">
        <v>321</v>
      </c>
    </row>
    <row r="76" spans="1:23" x14ac:dyDescent="0.3">
      <c r="A76" s="14"/>
      <c r="B76" s="15"/>
      <c r="C76" s="15"/>
      <c r="D76" s="15"/>
      <c r="E76" s="15"/>
      <c r="F76" s="16"/>
      <c r="G76" s="128" t="s">
        <v>334</v>
      </c>
      <c r="H76" s="128"/>
    </row>
    <row r="77" spans="1:23" x14ac:dyDescent="0.3">
      <c r="A77" s="17" t="s">
        <v>304</v>
      </c>
      <c r="B77" s="18"/>
      <c r="C77" s="18"/>
      <c r="D77" s="18" t="s">
        <v>305</v>
      </c>
      <c r="E77" s="18"/>
      <c r="F77" s="19"/>
      <c r="G77" s="128" t="s">
        <v>333</v>
      </c>
      <c r="H77" s="145">
        <v>0.171386679014563</v>
      </c>
    </row>
    <row r="78" spans="1:23" x14ac:dyDescent="0.3">
      <c r="A78" s="17" t="s">
        <v>306</v>
      </c>
      <c r="B78" s="18"/>
      <c r="C78" s="18"/>
      <c r="D78" s="18">
        <v>4</v>
      </c>
      <c r="E78" s="18"/>
      <c r="F78" s="19"/>
    </row>
    <row r="79" spans="1:23" x14ac:dyDescent="0.3">
      <c r="A79" s="17" t="s">
        <v>307</v>
      </c>
      <c r="B79" s="18"/>
      <c r="C79" s="18"/>
      <c r="D79" s="18">
        <v>238</v>
      </c>
      <c r="E79" s="18"/>
      <c r="F79" s="19"/>
    </row>
    <row r="80" spans="1:23" x14ac:dyDescent="0.3">
      <c r="A80" s="17" t="s">
        <v>175</v>
      </c>
      <c r="B80" s="18"/>
      <c r="C80" s="18"/>
      <c r="D80" s="18" t="s">
        <v>308</v>
      </c>
      <c r="E80" s="18"/>
      <c r="F80" s="19"/>
    </row>
    <row r="81" spans="1:6" x14ac:dyDescent="0.3">
      <c r="A81" s="17" t="s">
        <v>309</v>
      </c>
      <c r="B81" s="18"/>
      <c r="C81" s="18"/>
      <c r="D81" s="142">
        <v>3.7446999999999999</v>
      </c>
      <c r="E81" s="18"/>
      <c r="F81" s="19"/>
    </row>
    <row r="82" spans="1:6" x14ac:dyDescent="0.3">
      <c r="A82" s="17" t="s">
        <v>310</v>
      </c>
      <c r="B82" s="18"/>
      <c r="C82" s="18"/>
      <c r="D82" s="18" t="s">
        <v>311</v>
      </c>
      <c r="E82" s="18"/>
      <c r="F82" s="19"/>
    </row>
    <row r="83" spans="1:6" x14ac:dyDescent="0.3">
      <c r="A83" s="17" t="s">
        <v>217</v>
      </c>
      <c r="B83" s="18"/>
      <c r="C83" s="18"/>
      <c r="D83" s="18" t="s">
        <v>312</v>
      </c>
      <c r="E83" s="18"/>
      <c r="F83" s="19"/>
    </row>
    <row r="84" spans="1:6" x14ac:dyDescent="0.3">
      <c r="A84" s="25" t="s">
        <v>313</v>
      </c>
      <c r="B84" s="18"/>
      <c r="C84" s="18"/>
      <c r="D84" s="143" t="s">
        <v>314</v>
      </c>
      <c r="E84" s="18"/>
      <c r="F84" s="19"/>
    </row>
    <row r="85" spans="1:6" x14ac:dyDescent="0.3">
      <c r="A85" s="17" t="s">
        <v>315</v>
      </c>
      <c r="B85" s="18"/>
      <c r="C85" s="18"/>
      <c r="D85" s="18" t="s">
        <v>316</v>
      </c>
      <c r="E85" s="18"/>
      <c r="F85" s="19"/>
    </row>
    <row r="86" spans="1:6" x14ac:dyDescent="0.3">
      <c r="A86" s="17" t="s">
        <v>317</v>
      </c>
      <c r="B86" s="18"/>
      <c r="C86" s="18"/>
      <c r="D86" s="18" t="s">
        <v>318</v>
      </c>
      <c r="E86" s="18"/>
      <c r="F86" s="19"/>
    </row>
    <row r="87" spans="1:6" x14ac:dyDescent="0.3">
      <c r="A87" s="17"/>
      <c r="B87" s="18"/>
      <c r="C87" s="18"/>
      <c r="D87" s="18"/>
      <c r="E87" s="18"/>
      <c r="F87" s="19"/>
    </row>
    <row r="88" spans="1:6" x14ac:dyDescent="0.3">
      <c r="A88" s="17"/>
      <c r="B88" s="18"/>
      <c r="C88" s="18"/>
      <c r="D88" s="18"/>
      <c r="E88" s="18"/>
      <c r="F88" s="19"/>
    </row>
    <row r="89" spans="1:6" ht="28.8" x14ac:dyDescent="0.3">
      <c r="A89" s="144"/>
      <c r="B89" s="67" t="s">
        <v>189</v>
      </c>
      <c r="C89" s="67" t="s">
        <v>319</v>
      </c>
      <c r="D89" s="67" t="s">
        <v>320</v>
      </c>
      <c r="E89" s="67" t="s">
        <v>192</v>
      </c>
      <c r="F89" s="82" t="s">
        <v>193</v>
      </c>
    </row>
    <row r="90" spans="1:6" x14ac:dyDescent="0.3">
      <c r="A90" s="144" t="s">
        <v>259</v>
      </c>
      <c r="B90" s="84">
        <v>7.899159</v>
      </c>
      <c r="C90" s="84">
        <v>8.6452939999999998</v>
      </c>
      <c r="D90" s="84">
        <v>2.9402879999999998</v>
      </c>
      <c r="E90" s="84">
        <v>0.46305499999999999</v>
      </c>
      <c r="F90" s="85">
        <v>0.73389439999999995</v>
      </c>
    </row>
    <row r="91" spans="1:6" x14ac:dyDescent="0.3">
      <c r="A91" s="17" t="s">
        <v>260</v>
      </c>
      <c r="B91" s="84">
        <v>8.1134450000000005</v>
      </c>
      <c r="C91" s="84">
        <v>7.6720040000000003</v>
      </c>
      <c r="D91" s="84">
        <v>2.769838</v>
      </c>
      <c r="E91" s="84">
        <v>0.63923220000000003</v>
      </c>
      <c r="F91" s="85">
        <v>0.62807860000000004</v>
      </c>
    </row>
    <row r="92" spans="1:6" x14ac:dyDescent="0.3">
      <c r="A92" s="17" t="s">
        <v>261</v>
      </c>
      <c r="B92" s="84">
        <v>8.9243699999999997</v>
      </c>
      <c r="C92" s="84">
        <v>9.9774729999999998</v>
      </c>
      <c r="D92" s="84">
        <v>3.1587139999999998</v>
      </c>
      <c r="E92" s="84">
        <v>0.4690629</v>
      </c>
      <c r="F92" s="85">
        <v>0.72732339999999995</v>
      </c>
    </row>
    <row r="93" spans="1:6" x14ac:dyDescent="0.3">
      <c r="A93" s="20" t="s">
        <v>253</v>
      </c>
      <c r="B93" s="90">
        <v>8.2142859999999995</v>
      </c>
      <c r="C93" s="90">
        <v>7.7818129999999996</v>
      </c>
      <c r="D93" s="90">
        <v>2.78959</v>
      </c>
      <c r="E93" s="90">
        <v>0.61080630000000002</v>
      </c>
      <c r="F93" s="91">
        <v>0.64569089999999996</v>
      </c>
    </row>
  </sheetData>
  <conditionalFormatting sqref="B4:K1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72"/>
  <sheetViews>
    <sheetView zoomScale="55" zoomScaleNormal="55" workbookViewId="0">
      <selection activeCell="Z33" sqref="Z33"/>
    </sheetView>
  </sheetViews>
  <sheetFormatPr defaultRowHeight="14.4" x14ac:dyDescent="0.3"/>
  <cols>
    <col min="1" max="1" width="13.21875" customWidth="1"/>
    <col min="2" max="2" width="10.44140625" customWidth="1"/>
    <col min="3" max="3" width="11.5546875" customWidth="1"/>
    <col min="4" max="4" width="25.21875" customWidth="1"/>
    <col min="5" max="5" width="18.77734375" customWidth="1"/>
    <col min="6" max="7" width="12.88671875" customWidth="1"/>
    <col min="9" max="9" width="11.5546875" customWidth="1"/>
    <col min="12" max="12" width="11.5546875" customWidth="1"/>
    <col min="13" max="13" width="9.5546875" customWidth="1"/>
    <col min="14" max="14" width="11.5546875" customWidth="1"/>
    <col min="15" max="16" width="9.5546875" customWidth="1"/>
    <col min="19" max="19" width="9.5546875" customWidth="1"/>
    <col min="22" max="23" width="9.5546875" customWidth="1"/>
    <col min="25" max="26" width="9.5546875" customWidth="1"/>
  </cols>
  <sheetData>
    <row r="1" spans="1:21" x14ac:dyDescent="0.3">
      <c r="E1" s="10"/>
      <c r="F1" s="10" t="s">
        <v>175</v>
      </c>
      <c r="G1" s="10" t="s">
        <v>176</v>
      </c>
    </row>
    <row r="2" spans="1:21" x14ac:dyDescent="0.3">
      <c r="F2">
        <f>AVERAGE(Table17[HS])</f>
        <v>30.539748953974897</v>
      </c>
      <c r="G2">
        <f>STDEV(Table17[HS])</f>
        <v>3.2600023102386819</v>
      </c>
    </row>
    <row r="4" spans="1:21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10</v>
      </c>
      <c r="I4" t="s">
        <v>11</v>
      </c>
      <c r="J4" t="s">
        <v>12</v>
      </c>
      <c r="K4" t="s">
        <v>14</v>
      </c>
      <c r="L4" t="s">
        <v>16</v>
      </c>
      <c r="M4" t="s">
        <v>17</v>
      </c>
      <c r="N4" t="s">
        <v>19</v>
      </c>
      <c r="O4" t="s">
        <v>21</v>
      </c>
      <c r="P4" t="s">
        <v>22</v>
      </c>
      <c r="Q4" t="s">
        <v>23</v>
      </c>
      <c r="R4" t="s">
        <v>24</v>
      </c>
      <c r="S4" t="s">
        <v>25</v>
      </c>
      <c r="T4" t="s">
        <v>26</v>
      </c>
      <c r="U4" t="s">
        <v>177</v>
      </c>
    </row>
    <row r="5" spans="1:21" x14ac:dyDescent="0.3">
      <c r="A5">
        <v>42044</v>
      </c>
      <c r="B5">
        <v>0</v>
      </c>
      <c r="C5">
        <v>2001</v>
      </c>
      <c r="D5" s="1">
        <v>45959.900694444441</v>
      </c>
      <c r="E5">
        <v>4</v>
      </c>
      <c r="G5">
        <v>4</v>
      </c>
      <c r="H5">
        <v>4</v>
      </c>
      <c r="I5">
        <v>4</v>
      </c>
      <c r="J5">
        <v>4</v>
      </c>
      <c r="K5">
        <v>2</v>
      </c>
      <c r="L5">
        <v>4</v>
      </c>
      <c r="M5">
        <v>4</v>
      </c>
      <c r="N5">
        <v>4</v>
      </c>
      <c r="O5">
        <v>3</v>
      </c>
      <c r="P5">
        <v>4</v>
      </c>
      <c r="Q5">
        <v>37</v>
      </c>
      <c r="R5">
        <v>37</v>
      </c>
      <c r="S5">
        <f>STANDARDIZE(Table17[[#This Row],[HS]],$F$2,$G$2)</f>
        <v>1.9816706956726402</v>
      </c>
      <c r="T5">
        <f>10*((Table17[[#This Row],[HS]]-$F$2)/$G$2)+50</f>
        <v>69.816706956726406</v>
      </c>
      <c r="U5">
        <f>_xlfn.STDEV.P(Table17[[#This Row],[p1]:[p10]])</f>
        <v>0.6403124237432849</v>
      </c>
    </row>
    <row r="6" spans="1:21" x14ac:dyDescent="0.3">
      <c r="A6">
        <v>44285</v>
      </c>
      <c r="B6">
        <v>1</v>
      </c>
      <c r="C6">
        <v>1996</v>
      </c>
      <c r="D6" s="1">
        <v>45965.402777777781</v>
      </c>
      <c r="E6" t="s">
        <v>28</v>
      </c>
      <c r="G6">
        <v>2</v>
      </c>
      <c r="H6">
        <v>2</v>
      </c>
      <c r="I6">
        <v>2</v>
      </c>
      <c r="J6">
        <v>2</v>
      </c>
      <c r="K6">
        <v>2</v>
      </c>
      <c r="L6">
        <v>3</v>
      </c>
      <c r="M6">
        <v>2</v>
      </c>
      <c r="N6">
        <v>2</v>
      </c>
      <c r="O6">
        <v>4</v>
      </c>
      <c r="P6">
        <v>3</v>
      </c>
      <c r="Q6">
        <v>24</v>
      </c>
      <c r="R6">
        <v>24</v>
      </c>
      <c r="S6">
        <f>STANDARDIZE(Table17[[#This Row],[HS]],$F$2,$G$2)</f>
        <v>-2.0060565397256074</v>
      </c>
      <c r="T6">
        <f>10*((Table17[[#This Row],[HS]]-$F$2)/$G$2)+50</f>
        <v>29.939434602743926</v>
      </c>
      <c r="U6">
        <f>_xlfn.STDEV.P(Table17[[#This Row],[p1]:[p10]])</f>
        <v>0.66332495807107994</v>
      </c>
    </row>
    <row r="7" spans="1:21" x14ac:dyDescent="0.3">
      <c r="A7">
        <v>46498</v>
      </c>
      <c r="B7">
        <v>0</v>
      </c>
      <c r="C7">
        <v>2005</v>
      </c>
      <c r="D7" s="1">
        <v>45973.633333333331</v>
      </c>
      <c r="E7" t="s">
        <v>64</v>
      </c>
      <c r="G7">
        <v>3</v>
      </c>
      <c r="H7">
        <v>3</v>
      </c>
      <c r="I7">
        <v>4</v>
      </c>
      <c r="J7">
        <v>4</v>
      </c>
      <c r="K7">
        <v>4</v>
      </c>
      <c r="L7">
        <v>3</v>
      </c>
      <c r="M7">
        <v>4</v>
      </c>
      <c r="N7">
        <v>3</v>
      </c>
      <c r="O7">
        <v>2</v>
      </c>
      <c r="P7">
        <v>4</v>
      </c>
      <c r="Q7">
        <v>34</v>
      </c>
      <c r="R7">
        <v>34</v>
      </c>
      <c r="S7">
        <f>STANDARDIZE(Table17[[#This Row],[HS]],$F$2,$G$2)</f>
        <v>1.0614259490422755</v>
      </c>
      <c r="T7">
        <f>10*((Table17[[#This Row],[HS]]-$F$2)/$G$2)+50</f>
        <v>60.614259490422754</v>
      </c>
      <c r="U7">
        <f>_xlfn.STDEV.P(Table17[[#This Row],[p1]:[p10]])</f>
        <v>0.66332495807107994</v>
      </c>
    </row>
    <row r="8" spans="1:21" x14ac:dyDescent="0.3">
      <c r="A8">
        <v>40702</v>
      </c>
      <c r="B8">
        <v>0</v>
      </c>
      <c r="C8">
        <v>2003</v>
      </c>
      <c r="D8" s="1">
        <v>45958.461805555555</v>
      </c>
      <c r="E8">
        <v>1</v>
      </c>
      <c r="G8">
        <v>3</v>
      </c>
      <c r="H8">
        <v>3</v>
      </c>
      <c r="I8">
        <v>3</v>
      </c>
      <c r="J8">
        <v>4</v>
      </c>
      <c r="K8">
        <v>2</v>
      </c>
      <c r="L8">
        <v>4</v>
      </c>
      <c r="M8">
        <v>3</v>
      </c>
      <c r="N8">
        <v>4</v>
      </c>
      <c r="O8">
        <v>4</v>
      </c>
      <c r="P8">
        <v>4</v>
      </c>
      <c r="Q8">
        <v>34</v>
      </c>
      <c r="R8">
        <v>34</v>
      </c>
      <c r="S8">
        <f>STANDARDIZE(Table17[[#This Row],[HS]],$F$2,$G$2)</f>
        <v>1.0614259490422755</v>
      </c>
      <c r="T8">
        <f>10*((Table17[[#This Row],[HS]]-$F$2)/$G$2)+50</f>
        <v>60.614259490422754</v>
      </c>
      <c r="U8">
        <f>_xlfn.STDEV.P(Table17[[#This Row],[p1]:[p10]])</f>
        <v>0.66332495807107994</v>
      </c>
    </row>
    <row r="9" spans="1:21" x14ac:dyDescent="0.3">
      <c r="A9">
        <v>44219</v>
      </c>
      <c r="B9">
        <v>0</v>
      </c>
      <c r="C9">
        <v>2003</v>
      </c>
      <c r="D9" s="1">
        <v>45977.986805555556</v>
      </c>
      <c r="E9" t="s">
        <v>28</v>
      </c>
      <c r="G9">
        <v>4</v>
      </c>
      <c r="H9">
        <v>2</v>
      </c>
      <c r="I9">
        <v>3</v>
      </c>
      <c r="J9">
        <v>3</v>
      </c>
      <c r="K9">
        <v>2</v>
      </c>
      <c r="L9">
        <v>4</v>
      </c>
      <c r="M9">
        <v>3</v>
      </c>
      <c r="N9">
        <v>4</v>
      </c>
      <c r="O9">
        <v>3</v>
      </c>
      <c r="P9">
        <v>4</v>
      </c>
      <c r="Q9">
        <v>32</v>
      </c>
      <c r="R9">
        <v>32</v>
      </c>
      <c r="S9">
        <f>STANDARDIZE(Table17[[#This Row],[HS]],$F$2,$G$2)</f>
        <v>0.44792945128869882</v>
      </c>
      <c r="T9">
        <f>10*((Table17[[#This Row],[HS]]-$F$2)/$G$2)+50</f>
        <v>54.479294512886987</v>
      </c>
      <c r="U9">
        <f>_xlfn.STDEV.P(Table17[[#This Row],[p1]:[p10]])</f>
        <v>0.74833147735478833</v>
      </c>
    </row>
    <row r="10" spans="1:21" x14ac:dyDescent="0.3">
      <c r="A10">
        <v>42948</v>
      </c>
      <c r="B10">
        <v>0</v>
      </c>
      <c r="C10">
        <v>1984</v>
      </c>
      <c r="D10" s="1">
        <v>45961.622916666667</v>
      </c>
      <c r="E10" t="s">
        <v>28</v>
      </c>
      <c r="G10">
        <v>3</v>
      </c>
      <c r="H10">
        <v>2</v>
      </c>
      <c r="I10">
        <v>3</v>
      </c>
      <c r="J10">
        <v>4</v>
      </c>
      <c r="K10">
        <v>3</v>
      </c>
      <c r="L10">
        <v>2</v>
      </c>
      <c r="M10">
        <v>3</v>
      </c>
      <c r="N10">
        <v>4</v>
      </c>
      <c r="O10">
        <v>4</v>
      </c>
      <c r="P10">
        <v>4</v>
      </c>
      <c r="Q10">
        <v>32</v>
      </c>
      <c r="R10">
        <v>32</v>
      </c>
      <c r="S10">
        <f>STANDARDIZE(Table17[[#This Row],[HS]],$F$2,$G$2)</f>
        <v>0.44792945128869882</v>
      </c>
      <c r="T10">
        <f>10*((Table17[[#This Row],[HS]]-$F$2)/$G$2)+50</f>
        <v>54.479294512886987</v>
      </c>
      <c r="U10">
        <f>_xlfn.STDEV.P(Table17[[#This Row],[p1]:[p10]])</f>
        <v>0.74833147735478833</v>
      </c>
    </row>
    <row r="11" spans="1:21" x14ac:dyDescent="0.3">
      <c r="A11">
        <v>44393</v>
      </c>
      <c r="B11">
        <v>0</v>
      </c>
      <c r="C11">
        <v>2002</v>
      </c>
      <c r="D11" s="1">
        <v>45965.517361111109</v>
      </c>
      <c r="E11">
        <v>2</v>
      </c>
      <c r="G11">
        <v>3</v>
      </c>
      <c r="H11">
        <v>2</v>
      </c>
      <c r="I11">
        <v>3</v>
      </c>
      <c r="J11">
        <v>3</v>
      </c>
      <c r="K11">
        <v>2</v>
      </c>
      <c r="L11">
        <v>4</v>
      </c>
      <c r="M11">
        <v>3</v>
      </c>
      <c r="N11">
        <v>4</v>
      </c>
      <c r="O11">
        <v>4</v>
      </c>
      <c r="P11">
        <v>4</v>
      </c>
      <c r="Q11">
        <v>32</v>
      </c>
      <c r="R11">
        <v>32</v>
      </c>
      <c r="S11">
        <f>STANDARDIZE(Table17[[#This Row],[HS]],$F$2,$G$2)</f>
        <v>0.44792945128869882</v>
      </c>
      <c r="T11">
        <f>10*((Table17[[#This Row],[HS]]-$F$2)/$G$2)+50</f>
        <v>54.479294512886987</v>
      </c>
      <c r="U11">
        <f>_xlfn.STDEV.P(Table17[[#This Row],[p1]:[p10]])</f>
        <v>0.74833147735478833</v>
      </c>
    </row>
    <row r="12" spans="1:21" x14ac:dyDescent="0.3">
      <c r="A12">
        <v>45015</v>
      </c>
      <c r="B12">
        <v>0</v>
      </c>
      <c r="C12">
        <v>2000</v>
      </c>
      <c r="D12" s="1">
        <v>45967.529861111114</v>
      </c>
      <c r="E12" t="s">
        <v>60</v>
      </c>
      <c r="G12">
        <v>4</v>
      </c>
      <c r="H12">
        <v>2</v>
      </c>
      <c r="I12">
        <v>2</v>
      </c>
      <c r="J12">
        <v>4</v>
      </c>
      <c r="K12">
        <v>2</v>
      </c>
      <c r="L12">
        <v>3</v>
      </c>
      <c r="M12">
        <v>3</v>
      </c>
      <c r="N12">
        <v>3</v>
      </c>
      <c r="O12">
        <v>2</v>
      </c>
      <c r="P12">
        <v>2</v>
      </c>
      <c r="Q12">
        <v>27</v>
      </c>
      <c r="R12">
        <v>27</v>
      </c>
      <c r="S12">
        <f>STANDARDIZE(Table17[[#This Row],[HS]],$F$2,$G$2)</f>
        <v>-1.0858117930952427</v>
      </c>
      <c r="T12">
        <f>10*((Table17[[#This Row],[HS]]-$F$2)/$G$2)+50</f>
        <v>39.141882069047575</v>
      </c>
      <c r="U12">
        <f>_xlfn.STDEV.P(Table17[[#This Row],[p1]:[p10]])</f>
        <v>0.78102496759066542</v>
      </c>
    </row>
    <row r="13" spans="1:21" x14ac:dyDescent="0.3">
      <c r="A13">
        <v>46220</v>
      </c>
      <c r="B13">
        <v>0</v>
      </c>
      <c r="C13">
        <v>2001</v>
      </c>
      <c r="D13" s="1">
        <v>45973.578472222223</v>
      </c>
      <c r="E13" t="s">
        <v>55</v>
      </c>
      <c r="G13">
        <v>3</v>
      </c>
      <c r="H13">
        <v>4</v>
      </c>
      <c r="I13">
        <v>3</v>
      </c>
      <c r="J13">
        <v>4</v>
      </c>
      <c r="K13">
        <v>2</v>
      </c>
      <c r="L13">
        <v>2</v>
      </c>
      <c r="M13">
        <v>4</v>
      </c>
      <c r="N13">
        <v>4</v>
      </c>
      <c r="O13">
        <v>4</v>
      </c>
      <c r="P13">
        <v>3</v>
      </c>
      <c r="Q13">
        <v>33</v>
      </c>
      <c r="R13">
        <v>33</v>
      </c>
      <c r="S13">
        <f>STANDARDIZE(Table17[[#This Row],[HS]],$F$2,$G$2)</f>
        <v>0.75467770016548708</v>
      </c>
      <c r="T13">
        <f>10*((Table17[[#This Row],[HS]]-$F$2)/$G$2)+50</f>
        <v>57.546777001654874</v>
      </c>
      <c r="U13">
        <f>_xlfn.STDEV.P(Table17[[#This Row],[p1]:[p10]])</f>
        <v>0.78102496759066542</v>
      </c>
    </row>
    <row r="14" spans="1:21" x14ac:dyDescent="0.3">
      <c r="A14">
        <v>40713</v>
      </c>
      <c r="B14">
        <v>0</v>
      </c>
      <c r="C14">
        <v>2003</v>
      </c>
      <c r="D14" s="1">
        <v>45958.40902777778</v>
      </c>
      <c r="E14" t="s">
        <v>68</v>
      </c>
      <c r="G14">
        <v>4</v>
      </c>
      <c r="H14">
        <v>4</v>
      </c>
      <c r="I14">
        <v>2</v>
      </c>
      <c r="J14">
        <v>4</v>
      </c>
      <c r="K14">
        <v>3</v>
      </c>
      <c r="L14">
        <v>4</v>
      </c>
      <c r="M14">
        <v>4</v>
      </c>
      <c r="N14">
        <v>3</v>
      </c>
      <c r="O14">
        <v>4</v>
      </c>
      <c r="P14">
        <v>2</v>
      </c>
      <c r="Q14">
        <v>34</v>
      </c>
      <c r="R14">
        <v>34</v>
      </c>
      <c r="S14">
        <f>STANDARDIZE(Table17[[#This Row],[HS]],$F$2,$G$2)</f>
        <v>1.0614259490422755</v>
      </c>
      <c r="T14">
        <f>10*((Table17[[#This Row],[HS]]-$F$2)/$G$2)+50</f>
        <v>60.614259490422754</v>
      </c>
      <c r="U14">
        <f>_xlfn.STDEV.P(Table17[[#This Row],[p1]:[p10]])</f>
        <v>0.8</v>
      </c>
    </row>
    <row r="15" spans="1:21" x14ac:dyDescent="0.3">
      <c r="A15">
        <v>43763</v>
      </c>
      <c r="B15">
        <v>0</v>
      </c>
      <c r="C15">
        <v>2001</v>
      </c>
      <c r="D15" s="1">
        <v>45964.322222222225</v>
      </c>
      <c r="E15">
        <v>2</v>
      </c>
      <c r="G15">
        <v>4</v>
      </c>
      <c r="H15">
        <v>4</v>
      </c>
      <c r="I15">
        <v>4</v>
      </c>
      <c r="J15">
        <v>4</v>
      </c>
      <c r="K15">
        <v>2</v>
      </c>
      <c r="L15">
        <v>4</v>
      </c>
      <c r="M15">
        <v>4</v>
      </c>
      <c r="N15">
        <v>4</v>
      </c>
      <c r="O15">
        <v>2</v>
      </c>
      <c r="P15">
        <v>4</v>
      </c>
      <c r="Q15">
        <v>36</v>
      </c>
      <c r="R15">
        <v>36</v>
      </c>
      <c r="S15">
        <f>STANDARDIZE(Table17[[#This Row],[HS]],$F$2,$G$2)</f>
        <v>1.6749224467958519</v>
      </c>
      <c r="T15">
        <f>10*((Table17[[#This Row],[HS]]-$F$2)/$G$2)+50</f>
        <v>66.749224467958527</v>
      </c>
      <c r="U15">
        <f>_xlfn.STDEV.P(Table17[[#This Row],[p1]:[p10]])</f>
        <v>0.8</v>
      </c>
    </row>
    <row r="16" spans="1:21" x14ac:dyDescent="0.3">
      <c r="A16">
        <v>44661</v>
      </c>
      <c r="B16">
        <v>1</v>
      </c>
      <c r="C16">
        <v>1974</v>
      </c>
      <c r="D16" s="1">
        <v>45966.865972222222</v>
      </c>
      <c r="E16" t="s">
        <v>57</v>
      </c>
      <c r="G16">
        <v>3</v>
      </c>
      <c r="H16">
        <v>4</v>
      </c>
      <c r="I16">
        <v>4</v>
      </c>
      <c r="J16">
        <v>2</v>
      </c>
      <c r="K16">
        <v>2</v>
      </c>
      <c r="L16">
        <v>4</v>
      </c>
      <c r="M16">
        <v>3</v>
      </c>
      <c r="N16">
        <v>3</v>
      </c>
      <c r="O16">
        <v>2</v>
      </c>
      <c r="P16">
        <v>2</v>
      </c>
      <c r="Q16">
        <v>29</v>
      </c>
      <c r="R16">
        <v>29</v>
      </c>
      <c r="S16">
        <f>STANDARDIZE(Table17[[#This Row],[HS]],$F$2,$G$2)</f>
        <v>-0.47231529534166605</v>
      </c>
      <c r="T16">
        <f>10*((Table17[[#This Row],[HS]]-$F$2)/$G$2)+50</f>
        <v>45.276847046583342</v>
      </c>
      <c r="U16">
        <f>_xlfn.STDEV.P(Table17[[#This Row],[p1]:[p10]])</f>
        <v>0.83066238629180744</v>
      </c>
    </row>
    <row r="17" spans="1:21" x14ac:dyDescent="0.3">
      <c r="A17">
        <v>43399</v>
      </c>
      <c r="B17">
        <v>1</v>
      </c>
      <c r="C17">
        <v>1991</v>
      </c>
      <c r="D17" s="1">
        <v>45962.744444444441</v>
      </c>
      <c r="E17" t="s">
        <v>28</v>
      </c>
      <c r="G17">
        <v>2</v>
      </c>
      <c r="H17">
        <v>2</v>
      </c>
      <c r="I17">
        <v>4</v>
      </c>
      <c r="J17">
        <v>4</v>
      </c>
      <c r="K17">
        <v>3</v>
      </c>
      <c r="L17">
        <v>2</v>
      </c>
      <c r="M17">
        <v>4</v>
      </c>
      <c r="N17">
        <v>2</v>
      </c>
      <c r="O17">
        <v>2</v>
      </c>
      <c r="P17">
        <v>3</v>
      </c>
      <c r="Q17">
        <v>28</v>
      </c>
      <c r="R17">
        <v>28</v>
      </c>
      <c r="S17">
        <f>STANDARDIZE(Table17[[#This Row],[HS]],$F$2,$G$2)</f>
        <v>-0.77906354421845436</v>
      </c>
      <c r="T17">
        <f>10*((Table17[[#This Row],[HS]]-$F$2)/$G$2)+50</f>
        <v>42.209364557815455</v>
      </c>
      <c r="U17">
        <f>_xlfn.STDEV.P(Table17[[#This Row],[p1]:[p10]])</f>
        <v>0.87177978870813466</v>
      </c>
    </row>
    <row r="18" spans="1:21" x14ac:dyDescent="0.3">
      <c r="A18">
        <v>41186</v>
      </c>
      <c r="B18">
        <v>1</v>
      </c>
      <c r="C18">
        <v>1977</v>
      </c>
      <c r="D18" s="1">
        <v>45959.479166666664</v>
      </c>
      <c r="E18">
        <v>2</v>
      </c>
      <c r="G18">
        <v>3</v>
      </c>
      <c r="H18">
        <v>2</v>
      </c>
      <c r="I18">
        <v>2</v>
      </c>
      <c r="J18">
        <v>4</v>
      </c>
      <c r="K18">
        <v>2</v>
      </c>
      <c r="L18">
        <v>4</v>
      </c>
      <c r="M18">
        <v>4</v>
      </c>
      <c r="N18">
        <v>3</v>
      </c>
      <c r="O18">
        <v>2</v>
      </c>
      <c r="P18">
        <v>2</v>
      </c>
      <c r="Q18">
        <v>28</v>
      </c>
      <c r="R18">
        <v>28</v>
      </c>
      <c r="S18">
        <f>STANDARDIZE(Table17[[#This Row],[HS]],$F$2,$G$2)</f>
        <v>-0.77906354421845436</v>
      </c>
      <c r="T18">
        <f>10*((Table17[[#This Row],[HS]]-$F$2)/$G$2)+50</f>
        <v>42.209364557815455</v>
      </c>
      <c r="U18">
        <f>_xlfn.STDEV.P(Table17[[#This Row],[p1]:[p10]])</f>
        <v>0.87177978870813466</v>
      </c>
    </row>
    <row r="19" spans="1:21" x14ac:dyDescent="0.3">
      <c r="A19">
        <v>46288</v>
      </c>
      <c r="B19">
        <v>0</v>
      </c>
      <c r="C19">
        <v>1989</v>
      </c>
      <c r="D19" s="1">
        <v>45972.926388888889</v>
      </c>
      <c r="E19" t="s">
        <v>71</v>
      </c>
      <c r="G19">
        <v>2</v>
      </c>
      <c r="H19">
        <v>4</v>
      </c>
      <c r="I19">
        <v>3</v>
      </c>
      <c r="J19">
        <v>4</v>
      </c>
      <c r="K19">
        <v>2</v>
      </c>
      <c r="L19">
        <v>4</v>
      </c>
      <c r="M19">
        <v>2</v>
      </c>
      <c r="N19">
        <v>3</v>
      </c>
      <c r="O19">
        <v>4</v>
      </c>
      <c r="P19">
        <v>4</v>
      </c>
      <c r="Q19">
        <v>32</v>
      </c>
      <c r="R19">
        <v>32</v>
      </c>
      <c r="S19">
        <f>STANDARDIZE(Table17[[#This Row],[HS]],$F$2,$G$2)</f>
        <v>0.44792945128869882</v>
      </c>
      <c r="T19">
        <f>10*((Table17[[#This Row],[HS]]-$F$2)/$G$2)+50</f>
        <v>54.479294512886987</v>
      </c>
      <c r="U19">
        <f>_xlfn.STDEV.P(Table17[[#This Row],[p1]:[p10]])</f>
        <v>0.87177978870813466</v>
      </c>
    </row>
    <row r="20" spans="1:21" x14ac:dyDescent="0.3">
      <c r="A20">
        <v>41419</v>
      </c>
      <c r="B20">
        <v>0</v>
      </c>
      <c r="C20">
        <v>2002</v>
      </c>
      <c r="D20" s="1">
        <v>45959.573611111111</v>
      </c>
      <c r="E20">
        <v>1</v>
      </c>
      <c r="G20">
        <v>2</v>
      </c>
      <c r="H20">
        <v>4</v>
      </c>
      <c r="I20">
        <v>2</v>
      </c>
      <c r="J20">
        <v>2</v>
      </c>
      <c r="K20">
        <v>3</v>
      </c>
      <c r="L20">
        <v>4</v>
      </c>
      <c r="M20">
        <v>3</v>
      </c>
      <c r="N20">
        <v>4</v>
      </c>
      <c r="O20">
        <v>4</v>
      </c>
      <c r="P20">
        <v>2</v>
      </c>
      <c r="Q20">
        <v>30</v>
      </c>
      <c r="R20">
        <v>30</v>
      </c>
      <c r="S20">
        <f>STANDARDIZE(Table17[[#This Row],[HS]],$F$2,$G$2)</f>
        <v>-0.16556704646487777</v>
      </c>
      <c r="T20">
        <f>10*((Table17[[#This Row],[HS]]-$F$2)/$G$2)+50</f>
        <v>48.344329535351221</v>
      </c>
      <c r="U20">
        <f>_xlfn.STDEV.P(Table17[[#This Row],[p1]:[p10]])</f>
        <v>0.89442719099991586</v>
      </c>
    </row>
    <row r="21" spans="1:21" x14ac:dyDescent="0.3">
      <c r="A21">
        <v>41204</v>
      </c>
      <c r="B21">
        <v>0</v>
      </c>
      <c r="C21">
        <v>2001</v>
      </c>
      <c r="D21" s="1">
        <v>45959.456250000003</v>
      </c>
      <c r="E21">
        <v>5</v>
      </c>
      <c r="G21">
        <v>2</v>
      </c>
      <c r="H21">
        <v>2</v>
      </c>
      <c r="I21">
        <v>3</v>
      </c>
      <c r="J21">
        <v>4</v>
      </c>
      <c r="K21">
        <v>2</v>
      </c>
      <c r="L21">
        <v>2</v>
      </c>
      <c r="M21">
        <v>3</v>
      </c>
      <c r="N21">
        <v>4</v>
      </c>
      <c r="O21">
        <v>4</v>
      </c>
      <c r="P21">
        <v>4</v>
      </c>
      <c r="Q21">
        <v>30</v>
      </c>
      <c r="R21">
        <v>30</v>
      </c>
      <c r="S21">
        <f>STANDARDIZE(Table17[[#This Row],[HS]],$F$2,$G$2)</f>
        <v>-0.16556704646487777</v>
      </c>
      <c r="T21">
        <f>10*((Table17[[#This Row],[HS]]-$F$2)/$G$2)+50</f>
        <v>48.344329535351221</v>
      </c>
      <c r="U21">
        <f>_xlfn.STDEV.P(Table17[[#This Row],[p1]:[p10]])</f>
        <v>0.89442719099991586</v>
      </c>
    </row>
    <row r="22" spans="1:21" x14ac:dyDescent="0.3">
      <c r="A22">
        <v>42869</v>
      </c>
      <c r="B22">
        <v>0</v>
      </c>
      <c r="C22">
        <v>2003</v>
      </c>
      <c r="D22" s="1">
        <v>45961.575694444444</v>
      </c>
      <c r="E22" t="s">
        <v>56</v>
      </c>
      <c r="G22">
        <v>2</v>
      </c>
      <c r="H22">
        <v>2</v>
      </c>
      <c r="I22">
        <v>2</v>
      </c>
      <c r="J22">
        <v>4</v>
      </c>
      <c r="K22">
        <v>4</v>
      </c>
      <c r="L22">
        <v>3</v>
      </c>
      <c r="M22">
        <v>4</v>
      </c>
      <c r="N22">
        <v>2</v>
      </c>
      <c r="O22">
        <v>3</v>
      </c>
      <c r="P22">
        <v>4</v>
      </c>
      <c r="Q22">
        <v>30</v>
      </c>
      <c r="R22">
        <v>30</v>
      </c>
      <c r="S22">
        <f>STANDARDIZE(Table17[[#This Row],[HS]],$F$2,$G$2)</f>
        <v>-0.16556704646487777</v>
      </c>
      <c r="T22">
        <f>10*((Table17[[#This Row],[HS]]-$F$2)/$G$2)+50</f>
        <v>48.344329535351221</v>
      </c>
      <c r="U22">
        <f>_xlfn.STDEV.P(Table17[[#This Row],[p1]:[p10]])</f>
        <v>0.89442719099991586</v>
      </c>
    </row>
    <row r="23" spans="1:21" x14ac:dyDescent="0.3">
      <c r="A23">
        <v>40855</v>
      </c>
      <c r="B23">
        <v>0</v>
      </c>
      <c r="C23">
        <v>2001</v>
      </c>
      <c r="D23" s="1">
        <v>45958.513194444444</v>
      </c>
      <c r="E23" t="s">
        <v>28</v>
      </c>
      <c r="G23">
        <v>2</v>
      </c>
      <c r="H23">
        <v>2</v>
      </c>
      <c r="I23">
        <v>2</v>
      </c>
      <c r="J23">
        <v>4</v>
      </c>
      <c r="K23">
        <v>3</v>
      </c>
      <c r="L23">
        <v>2</v>
      </c>
      <c r="M23">
        <v>4</v>
      </c>
      <c r="N23">
        <v>2</v>
      </c>
      <c r="O23">
        <v>2</v>
      </c>
      <c r="P23">
        <v>4</v>
      </c>
      <c r="Q23">
        <v>27</v>
      </c>
      <c r="R23">
        <v>27</v>
      </c>
      <c r="S23">
        <f>STANDARDIZE(Table17[[#This Row],[HS]],$F$2,$G$2)</f>
        <v>-1.0858117930952427</v>
      </c>
      <c r="T23">
        <f>10*((Table17[[#This Row],[HS]]-$F$2)/$G$2)+50</f>
        <v>39.141882069047575</v>
      </c>
      <c r="U23">
        <f>_xlfn.STDEV.P(Table17[[#This Row],[p1]:[p10]])</f>
        <v>0.9</v>
      </c>
    </row>
    <row r="24" spans="1:21" x14ac:dyDescent="0.3">
      <c r="A24">
        <v>42863</v>
      </c>
      <c r="B24">
        <v>0</v>
      </c>
      <c r="C24">
        <v>2003</v>
      </c>
      <c r="D24" s="1">
        <v>45961.580555555556</v>
      </c>
      <c r="E24" t="s">
        <v>38</v>
      </c>
      <c r="G24">
        <v>2</v>
      </c>
      <c r="H24">
        <v>3</v>
      </c>
      <c r="I24">
        <v>3</v>
      </c>
      <c r="J24">
        <v>3</v>
      </c>
      <c r="K24">
        <v>2</v>
      </c>
      <c r="L24">
        <v>4</v>
      </c>
      <c r="M24">
        <v>3</v>
      </c>
      <c r="N24">
        <v>2</v>
      </c>
      <c r="O24">
        <v>1</v>
      </c>
      <c r="P24">
        <v>4</v>
      </c>
      <c r="Q24">
        <v>27</v>
      </c>
      <c r="R24">
        <v>27</v>
      </c>
      <c r="S24">
        <f>STANDARDIZE(Table17[[#This Row],[HS]],$F$2,$G$2)</f>
        <v>-1.0858117930952427</v>
      </c>
      <c r="T24">
        <f>10*((Table17[[#This Row],[HS]]-$F$2)/$G$2)+50</f>
        <v>39.141882069047575</v>
      </c>
      <c r="U24">
        <f>_xlfn.STDEV.P(Table17[[#This Row],[p1]:[p10]])</f>
        <v>0.9</v>
      </c>
    </row>
    <row r="25" spans="1:21" x14ac:dyDescent="0.3">
      <c r="A25">
        <v>41640</v>
      </c>
      <c r="B25">
        <v>0</v>
      </c>
      <c r="C25">
        <v>1975</v>
      </c>
      <c r="D25" s="1">
        <v>45959.703472222223</v>
      </c>
      <c r="E25" t="s">
        <v>67</v>
      </c>
      <c r="G25">
        <v>2</v>
      </c>
      <c r="H25">
        <v>3</v>
      </c>
      <c r="I25">
        <v>2</v>
      </c>
      <c r="J25">
        <v>4</v>
      </c>
      <c r="K25">
        <v>2</v>
      </c>
      <c r="L25">
        <v>4</v>
      </c>
      <c r="M25">
        <v>4</v>
      </c>
      <c r="N25">
        <v>2</v>
      </c>
      <c r="O25">
        <v>2</v>
      </c>
      <c r="P25">
        <v>2</v>
      </c>
      <c r="Q25">
        <v>27</v>
      </c>
      <c r="R25">
        <v>27</v>
      </c>
      <c r="S25">
        <f>STANDARDIZE(Table17[[#This Row],[HS]],$F$2,$G$2)</f>
        <v>-1.0858117930952427</v>
      </c>
      <c r="T25">
        <f>10*((Table17[[#This Row],[HS]]-$F$2)/$G$2)+50</f>
        <v>39.141882069047575</v>
      </c>
      <c r="U25">
        <f>_xlfn.STDEV.P(Table17[[#This Row],[p1]:[p10]])</f>
        <v>0.9</v>
      </c>
    </row>
    <row r="26" spans="1:21" x14ac:dyDescent="0.3">
      <c r="A26">
        <v>41699</v>
      </c>
      <c r="B26">
        <v>0</v>
      </c>
      <c r="C26">
        <v>1973</v>
      </c>
      <c r="D26" s="1">
        <v>45959.736805555556</v>
      </c>
      <c r="E26" t="s">
        <v>73</v>
      </c>
      <c r="G26">
        <v>4</v>
      </c>
      <c r="H26">
        <v>4</v>
      </c>
      <c r="I26">
        <v>4</v>
      </c>
      <c r="J26">
        <v>4</v>
      </c>
      <c r="K26">
        <v>2</v>
      </c>
      <c r="L26">
        <v>4</v>
      </c>
      <c r="M26">
        <v>5</v>
      </c>
      <c r="N26">
        <v>4</v>
      </c>
      <c r="O26">
        <v>2</v>
      </c>
      <c r="P26">
        <v>4</v>
      </c>
      <c r="Q26">
        <v>37</v>
      </c>
      <c r="R26">
        <v>37</v>
      </c>
      <c r="S26">
        <f>STANDARDIZE(Table17[[#This Row],[HS]],$F$2,$G$2)</f>
        <v>1.9816706956726402</v>
      </c>
      <c r="T26">
        <f>10*((Table17[[#This Row],[HS]]-$F$2)/$G$2)+50</f>
        <v>69.816706956726406</v>
      </c>
      <c r="U26">
        <f>_xlfn.STDEV.P(Table17[[#This Row],[p1]:[p10]])</f>
        <v>0.9</v>
      </c>
    </row>
    <row r="27" spans="1:21" x14ac:dyDescent="0.3">
      <c r="A27">
        <v>45038</v>
      </c>
      <c r="B27">
        <v>1</v>
      </c>
      <c r="C27">
        <v>1967</v>
      </c>
      <c r="D27" s="1">
        <v>45975.419444444444</v>
      </c>
      <c r="E27" t="s">
        <v>37</v>
      </c>
      <c r="G27">
        <v>4</v>
      </c>
      <c r="H27">
        <v>4</v>
      </c>
      <c r="I27">
        <v>4</v>
      </c>
      <c r="J27">
        <v>3</v>
      </c>
      <c r="K27">
        <v>4</v>
      </c>
      <c r="L27">
        <v>5</v>
      </c>
      <c r="M27">
        <v>4</v>
      </c>
      <c r="N27">
        <v>4</v>
      </c>
      <c r="O27">
        <v>2</v>
      </c>
      <c r="P27">
        <v>2</v>
      </c>
      <c r="Q27">
        <v>36</v>
      </c>
      <c r="R27">
        <v>36</v>
      </c>
      <c r="S27">
        <f>STANDARDIZE(Table17[[#This Row],[HS]],$F$2,$G$2)</f>
        <v>1.6749224467958519</v>
      </c>
      <c r="T27">
        <f>10*((Table17[[#This Row],[HS]]-$F$2)/$G$2)+50</f>
        <v>66.749224467958527</v>
      </c>
      <c r="U27">
        <f>_xlfn.STDEV.P(Table17[[#This Row],[p1]:[p10]])</f>
        <v>0.91651513899116799</v>
      </c>
    </row>
    <row r="28" spans="1:21" x14ac:dyDescent="0.3">
      <c r="A28">
        <v>40679</v>
      </c>
      <c r="B28">
        <v>1</v>
      </c>
      <c r="C28">
        <v>1997</v>
      </c>
      <c r="D28" s="1">
        <v>45958.338888888888</v>
      </c>
      <c r="E28" t="s">
        <v>61</v>
      </c>
      <c r="G28">
        <v>4</v>
      </c>
      <c r="H28">
        <v>4</v>
      </c>
      <c r="I28">
        <v>4</v>
      </c>
      <c r="J28">
        <v>4</v>
      </c>
      <c r="K28">
        <v>1</v>
      </c>
      <c r="L28">
        <v>4</v>
      </c>
      <c r="M28">
        <v>3</v>
      </c>
      <c r="N28">
        <v>3</v>
      </c>
      <c r="O28">
        <v>4</v>
      </c>
      <c r="P28">
        <v>4</v>
      </c>
      <c r="Q28">
        <v>35</v>
      </c>
      <c r="R28">
        <v>35</v>
      </c>
      <c r="S28">
        <f>STANDARDIZE(Table17[[#This Row],[HS]],$F$2,$G$2)</f>
        <v>1.3681741979190636</v>
      </c>
      <c r="T28">
        <f>10*((Table17[[#This Row],[HS]]-$F$2)/$G$2)+50</f>
        <v>63.681741979190633</v>
      </c>
      <c r="U28">
        <f>_xlfn.STDEV.P(Table17[[#This Row],[p1]:[p10]])</f>
        <v>0.92195444572928875</v>
      </c>
    </row>
    <row r="29" spans="1:21" x14ac:dyDescent="0.3">
      <c r="A29">
        <v>42785</v>
      </c>
      <c r="B29">
        <v>1</v>
      </c>
      <c r="C29">
        <v>1963</v>
      </c>
      <c r="D29" s="1">
        <v>45961.45</v>
      </c>
      <c r="E29">
        <v>1</v>
      </c>
      <c r="G29">
        <v>4</v>
      </c>
      <c r="H29">
        <v>4</v>
      </c>
      <c r="I29">
        <v>2</v>
      </c>
      <c r="J29">
        <v>2</v>
      </c>
      <c r="K29">
        <v>2</v>
      </c>
      <c r="L29">
        <v>4</v>
      </c>
      <c r="M29">
        <v>4</v>
      </c>
      <c r="N29">
        <v>3</v>
      </c>
      <c r="O29">
        <v>2</v>
      </c>
      <c r="P29">
        <v>2</v>
      </c>
      <c r="Q29">
        <v>29</v>
      </c>
      <c r="R29">
        <v>29</v>
      </c>
      <c r="S29">
        <f>STANDARDIZE(Table17[[#This Row],[HS]],$F$2,$G$2)</f>
        <v>-0.47231529534166605</v>
      </c>
      <c r="T29">
        <f>10*((Table17[[#This Row],[HS]]-$F$2)/$G$2)+50</f>
        <v>45.276847046583342</v>
      </c>
      <c r="U29">
        <f>_xlfn.STDEV.P(Table17[[#This Row],[p1]:[p10]])</f>
        <v>0.94339811320566036</v>
      </c>
    </row>
    <row r="30" spans="1:21" x14ac:dyDescent="0.3">
      <c r="A30">
        <v>45253</v>
      </c>
      <c r="B30">
        <v>0</v>
      </c>
      <c r="C30">
        <v>1983</v>
      </c>
      <c r="D30" s="1">
        <v>45967.873611111114</v>
      </c>
      <c r="E30">
        <v>5</v>
      </c>
      <c r="G30">
        <v>3</v>
      </c>
      <c r="H30">
        <v>2</v>
      </c>
      <c r="I30">
        <v>4</v>
      </c>
      <c r="J30">
        <v>4</v>
      </c>
      <c r="K30">
        <v>2</v>
      </c>
      <c r="L30">
        <v>4</v>
      </c>
      <c r="M30">
        <v>4</v>
      </c>
      <c r="N30">
        <v>2</v>
      </c>
      <c r="O30">
        <v>4</v>
      </c>
      <c r="P30">
        <v>2</v>
      </c>
      <c r="Q30">
        <v>31</v>
      </c>
      <c r="R30">
        <v>31</v>
      </c>
      <c r="S30">
        <f>STANDARDIZE(Table17[[#This Row],[HS]],$F$2,$G$2)</f>
        <v>0.14118120241191051</v>
      </c>
      <c r="T30">
        <f>10*((Table17[[#This Row],[HS]]-$F$2)/$G$2)+50</f>
        <v>51.411812024119108</v>
      </c>
      <c r="U30">
        <f>_xlfn.STDEV.P(Table17[[#This Row],[p1]:[p10]])</f>
        <v>0.94339811320566036</v>
      </c>
    </row>
    <row r="31" spans="1:21" x14ac:dyDescent="0.3">
      <c r="A31">
        <v>43819</v>
      </c>
      <c r="B31">
        <v>1</v>
      </c>
      <c r="C31">
        <v>1997</v>
      </c>
      <c r="D31" s="1">
        <v>45964.402083333334</v>
      </c>
      <c r="E31" t="s">
        <v>30</v>
      </c>
      <c r="G31">
        <v>2</v>
      </c>
      <c r="H31">
        <v>4</v>
      </c>
      <c r="I31">
        <v>1</v>
      </c>
      <c r="J31">
        <v>2</v>
      </c>
      <c r="K31">
        <v>1</v>
      </c>
      <c r="L31">
        <v>3</v>
      </c>
      <c r="M31">
        <v>3</v>
      </c>
      <c r="N31">
        <v>3</v>
      </c>
      <c r="O31">
        <v>1</v>
      </c>
      <c r="P31">
        <v>2</v>
      </c>
      <c r="Q31">
        <v>22</v>
      </c>
      <c r="R31">
        <v>22</v>
      </c>
      <c r="S31">
        <f>STANDARDIZE(Table17[[#This Row],[HS]],$F$2,$G$2)</f>
        <v>-2.619553037479184</v>
      </c>
      <c r="T31">
        <f>10*((Table17[[#This Row],[HS]]-$F$2)/$G$2)+50</f>
        <v>23.80446962520816</v>
      </c>
      <c r="U31">
        <f>_xlfn.STDEV.P(Table17[[#This Row],[p1]:[p10]])</f>
        <v>0.9797958971132712</v>
      </c>
    </row>
    <row r="32" spans="1:21" x14ac:dyDescent="0.3">
      <c r="A32">
        <v>44767</v>
      </c>
      <c r="B32">
        <v>0</v>
      </c>
      <c r="C32">
        <v>2005</v>
      </c>
      <c r="D32" s="1">
        <v>45966.436111111114</v>
      </c>
      <c r="E32">
        <v>6</v>
      </c>
      <c r="G32">
        <v>4</v>
      </c>
      <c r="H32">
        <v>2</v>
      </c>
      <c r="I32">
        <v>2</v>
      </c>
      <c r="J32">
        <v>4</v>
      </c>
      <c r="K32">
        <v>2</v>
      </c>
      <c r="L32">
        <v>2</v>
      </c>
      <c r="M32">
        <v>4</v>
      </c>
      <c r="N32">
        <v>2</v>
      </c>
      <c r="O32">
        <v>2</v>
      </c>
      <c r="P32">
        <v>4</v>
      </c>
      <c r="Q32">
        <v>28</v>
      </c>
      <c r="R32">
        <v>28</v>
      </c>
      <c r="S32">
        <f>STANDARDIZE(Table17[[#This Row],[HS]],$F$2,$G$2)</f>
        <v>-0.77906354421845436</v>
      </c>
      <c r="T32">
        <f>10*((Table17[[#This Row],[HS]]-$F$2)/$G$2)+50</f>
        <v>42.209364557815455</v>
      </c>
      <c r="U32">
        <f>_xlfn.STDEV.P(Table17[[#This Row],[p1]:[p10]])</f>
        <v>0.9797958971132712</v>
      </c>
    </row>
    <row r="33" spans="1:21" x14ac:dyDescent="0.3">
      <c r="A33">
        <v>41154</v>
      </c>
      <c r="B33">
        <v>0</v>
      </c>
      <c r="C33">
        <v>1975</v>
      </c>
      <c r="D33" s="1">
        <v>45959.425694444442</v>
      </c>
      <c r="E33" t="s">
        <v>28</v>
      </c>
      <c r="G33">
        <v>4</v>
      </c>
      <c r="H33">
        <v>2</v>
      </c>
      <c r="I33">
        <v>3</v>
      </c>
      <c r="J33">
        <v>4</v>
      </c>
      <c r="K33">
        <v>2</v>
      </c>
      <c r="L33">
        <v>4</v>
      </c>
      <c r="M33">
        <v>5</v>
      </c>
      <c r="N33">
        <v>3</v>
      </c>
      <c r="O33">
        <v>3</v>
      </c>
      <c r="P33">
        <v>2</v>
      </c>
      <c r="Q33">
        <v>32</v>
      </c>
      <c r="R33">
        <v>32</v>
      </c>
      <c r="S33">
        <f>STANDARDIZE(Table17[[#This Row],[HS]],$F$2,$G$2)</f>
        <v>0.44792945128869882</v>
      </c>
      <c r="T33">
        <f>10*((Table17[[#This Row],[HS]]-$F$2)/$G$2)+50</f>
        <v>54.479294512886987</v>
      </c>
      <c r="U33">
        <f>_xlfn.STDEV.P(Table17[[#This Row],[p1]:[p10]])</f>
        <v>0.9797958971132712</v>
      </c>
    </row>
    <row r="34" spans="1:21" x14ac:dyDescent="0.3">
      <c r="A34" s="125">
        <v>40207</v>
      </c>
      <c r="B34" s="125">
        <v>1</v>
      </c>
      <c r="C34" s="125">
        <v>1989</v>
      </c>
      <c r="D34" s="126">
        <v>45970.359722222223</v>
      </c>
      <c r="E34" s="125" t="s">
        <v>83</v>
      </c>
      <c r="F34" s="125"/>
      <c r="G34" s="125">
        <v>4</v>
      </c>
      <c r="H34" s="125">
        <v>2</v>
      </c>
      <c r="I34" s="125">
        <v>4</v>
      </c>
      <c r="J34" s="125">
        <v>4</v>
      </c>
      <c r="K34" s="125">
        <v>2</v>
      </c>
      <c r="L34" s="125">
        <v>2</v>
      </c>
      <c r="M34" s="125">
        <v>4</v>
      </c>
      <c r="N34" s="125">
        <v>2</v>
      </c>
      <c r="O34" s="125">
        <v>2</v>
      </c>
      <c r="P34" s="125">
        <v>4</v>
      </c>
      <c r="Q34" s="125">
        <v>30</v>
      </c>
      <c r="R34" s="125">
        <v>30</v>
      </c>
      <c r="S34" s="125">
        <f>STANDARDIZE(Table17[[#This Row],[HS]],$F$2,$G$2)</f>
        <v>-0.16556704646487777</v>
      </c>
      <c r="T34" s="125">
        <f>10*((Table17[[#This Row],[HS]]-$F$2)/$G$2)+50</f>
        <v>48.344329535351221</v>
      </c>
      <c r="U34" s="125">
        <f>_xlfn.STDEV.P(Table17[[#This Row],[p1]:[p10]])</f>
        <v>1</v>
      </c>
    </row>
    <row r="35" spans="1:21" x14ac:dyDescent="0.3">
      <c r="A35">
        <v>45039</v>
      </c>
      <c r="B35">
        <v>0</v>
      </c>
      <c r="C35">
        <v>1994</v>
      </c>
      <c r="D35" s="1">
        <v>45967.580555555556</v>
      </c>
      <c r="E35">
        <v>5</v>
      </c>
      <c r="G35">
        <v>3</v>
      </c>
      <c r="H35">
        <v>3</v>
      </c>
      <c r="I35">
        <v>4</v>
      </c>
      <c r="J35">
        <v>4</v>
      </c>
      <c r="K35">
        <v>1</v>
      </c>
      <c r="L35">
        <v>2</v>
      </c>
      <c r="M35">
        <v>4</v>
      </c>
      <c r="N35">
        <v>3</v>
      </c>
      <c r="O35">
        <v>2</v>
      </c>
      <c r="P35">
        <v>4</v>
      </c>
      <c r="Q35">
        <v>30</v>
      </c>
      <c r="R35">
        <v>30</v>
      </c>
      <c r="S35">
        <f>STANDARDIZE(Table17[[#This Row],[HS]],$F$2,$G$2)</f>
        <v>-0.16556704646487777</v>
      </c>
      <c r="T35">
        <f>10*((Table17[[#This Row],[HS]]-$F$2)/$G$2)+50</f>
        <v>48.344329535351221</v>
      </c>
      <c r="U35">
        <f>_xlfn.STDEV.P(Table17[[#This Row],[p1]:[p10]])</f>
        <v>1</v>
      </c>
    </row>
    <row r="36" spans="1:21" x14ac:dyDescent="0.3">
      <c r="A36">
        <v>42185</v>
      </c>
      <c r="B36">
        <v>0</v>
      </c>
      <c r="C36">
        <v>2005</v>
      </c>
      <c r="D36" s="1">
        <v>45960.041666666664</v>
      </c>
      <c r="E36" t="s">
        <v>50</v>
      </c>
      <c r="G36">
        <v>4</v>
      </c>
      <c r="H36">
        <v>3</v>
      </c>
      <c r="I36">
        <v>2</v>
      </c>
      <c r="J36">
        <v>4</v>
      </c>
      <c r="K36">
        <v>1</v>
      </c>
      <c r="L36">
        <v>2</v>
      </c>
      <c r="M36">
        <v>4</v>
      </c>
      <c r="N36">
        <v>3</v>
      </c>
      <c r="O36">
        <v>3</v>
      </c>
      <c r="P36">
        <v>4</v>
      </c>
      <c r="Q36">
        <v>30</v>
      </c>
      <c r="R36">
        <v>30</v>
      </c>
      <c r="S36">
        <f>STANDARDIZE(Table17[[#This Row],[HS]],$F$2,$G$2)</f>
        <v>-0.16556704646487777</v>
      </c>
      <c r="T36">
        <f>10*((Table17[[#This Row],[HS]]-$F$2)/$G$2)+50</f>
        <v>48.344329535351221</v>
      </c>
      <c r="U36">
        <f>_xlfn.STDEV.P(Table17[[#This Row],[p1]:[p10]])</f>
        <v>1</v>
      </c>
    </row>
    <row r="37" spans="1:21" x14ac:dyDescent="0.3">
      <c r="A37">
        <v>42467</v>
      </c>
      <c r="B37">
        <v>1</v>
      </c>
      <c r="C37">
        <v>1968</v>
      </c>
      <c r="D37" s="1">
        <v>45960.613888888889</v>
      </c>
      <c r="E37" t="s">
        <v>28</v>
      </c>
      <c r="G37">
        <v>3</v>
      </c>
      <c r="H37">
        <v>4</v>
      </c>
      <c r="I37">
        <v>3</v>
      </c>
      <c r="J37">
        <v>2</v>
      </c>
      <c r="K37">
        <v>2</v>
      </c>
      <c r="L37">
        <v>5</v>
      </c>
      <c r="M37">
        <v>3</v>
      </c>
      <c r="N37">
        <v>4</v>
      </c>
      <c r="O37">
        <v>2</v>
      </c>
      <c r="P37">
        <v>2</v>
      </c>
      <c r="Q37">
        <v>30</v>
      </c>
      <c r="R37">
        <v>30</v>
      </c>
      <c r="S37">
        <f>STANDARDIZE(Table17[[#This Row],[HS]],$F$2,$G$2)</f>
        <v>-0.16556704646487777</v>
      </c>
      <c r="T37">
        <f>10*((Table17[[#This Row],[HS]]-$F$2)/$G$2)+50</f>
        <v>48.344329535351221</v>
      </c>
      <c r="U37">
        <f>_xlfn.STDEV.P(Table17[[#This Row],[p1]:[p10]])</f>
        <v>1</v>
      </c>
    </row>
    <row r="38" spans="1:21" x14ac:dyDescent="0.3">
      <c r="A38">
        <v>45374</v>
      </c>
      <c r="B38">
        <v>0</v>
      </c>
      <c r="C38">
        <v>1998</v>
      </c>
      <c r="D38" s="1">
        <v>45968.419444444444</v>
      </c>
      <c r="E38" t="s">
        <v>77</v>
      </c>
      <c r="G38">
        <v>2</v>
      </c>
      <c r="H38">
        <v>2</v>
      </c>
      <c r="I38">
        <v>3</v>
      </c>
      <c r="J38">
        <v>5</v>
      </c>
      <c r="K38">
        <v>2</v>
      </c>
      <c r="L38">
        <v>3</v>
      </c>
      <c r="M38">
        <v>4</v>
      </c>
      <c r="N38">
        <v>3</v>
      </c>
      <c r="O38">
        <v>4</v>
      </c>
      <c r="P38">
        <v>2</v>
      </c>
      <c r="Q38">
        <v>30</v>
      </c>
      <c r="R38">
        <v>30</v>
      </c>
      <c r="S38">
        <f>STANDARDIZE(Table17[[#This Row],[HS]],$F$2,$G$2)</f>
        <v>-0.16556704646487777</v>
      </c>
      <c r="T38">
        <f>10*((Table17[[#This Row],[HS]]-$F$2)/$G$2)+50</f>
        <v>48.344329535351221</v>
      </c>
      <c r="U38">
        <f>_xlfn.STDEV.P(Table17[[#This Row],[p1]:[p10]])</f>
        <v>1</v>
      </c>
    </row>
    <row r="39" spans="1:21" x14ac:dyDescent="0.3">
      <c r="A39">
        <v>43959</v>
      </c>
      <c r="B39">
        <v>0</v>
      </c>
      <c r="C39">
        <v>2002</v>
      </c>
      <c r="D39" s="1">
        <v>45964.532638888886</v>
      </c>
      <c r="E39" t="s">
        <v>42</v>
      </c>
      <c r="G39">
        <v>3</v>
      </c>
      <c r="H39">
        <v>2</v>
      </c>
      <c r="I39">
        <v>2</v>
      </c>
      <c r="J39">
        <v>4</v>
      </c>
      <c r="K39">
        <v>1</v>
      </c>
      <c r="L39">
        <v>2</v>
      </c>
      <c r="M39">
        <v>2</v>
      </c>
      <c r="N39">
        <v>2</v>
      </c>
      <c r="O39">
        <v>4</v>
      </c>
      <c r="P39">
        <v>1</v>
      </c>
      <c r="Q39">
        <v>23</v>
      </c>
      <c r="R39">
        <v>23</v>
      </c>
      <c r="S39">
        <f>STANDARDIZE(Table17[[#This Row],[HS]],$F$2,$G$2)</f>
        <v>-2.3128047886023957</v>
      </c>
      <c r="T39">
        <f>10*((Table17[[#This Row],[HS]]-$F$2)/$G$2)+50</f>
        <v>26.871952113976043</v>
      </c>
      <c r="U39">
        <f>_xlfn.STDEV.P(Table17[[#This Row],[p1]:[p10]])</f>
        <v>1.004987562112089</v>
      </c>
    </row>
    <row r="40" spans="1:21" x14ac:dyDescent="0.3">
      <c r="A40">
        <v>45561</v>
      </c>
      <c r="B40">
        <v>0</v>
      </c>
      <c r="C40">
        <v>1985</v>
      </c>
      <c r="D40" s="1">
        <v>45968.84375</v>
      </c>
      <c r="E40">
        <v>3</v>
      </c>
      <c r="G40">
        <v>2</v>
      </c>
      <c r="H40">
        <v>3</v>
      </c>
      <c r="I40">
        <v>2</v>
      </c>
      <c r="J40">
        <v>4</v>
      </c>
      <c r="K40">
        <v>3</v>
      </c>
      <c r="L40">
        <v>4</v>
      </c>
      <c r="M40">
        <v>2</v>
      </c>
      <c r="N40">
        <v>2</v>
      </c>
      <c r="O40">
        <v>4</v>
      </c>
      <c r="P40">
        <v>1</v>
      </c>
      <c r="Q40">
        <v>27</v>
      </c>
      <c r="R40">
        <v>27</v>
      </c>
      <c r="S40">
        <f>STANDARDIZE(Table17[[#This Row],[HS]],$F$2,$G$2)</f>
        <v>-1.0858117930952427</v>
      </c>
      <c r="T40">
        <f>10*((Table17[[#This Row],[HS]]-$F$2)/$G$2)+50</f>
        <v>39.141882069047575</v>
      </c>
      <c r="U40">
        <f>_xlfn.STDEV.P(Table17[[#This Row],[p1]:[p10]])</f>
        <v>1.004987562112089</v>
      </c>
    </row>
    <row r="41" spans="1:21" x14ac:dyDescent="0.3">
      <c r="A41">
        <v>46657</v>
      </c>
      <c r="B41">
        <v>0</v>
      </c>
      <c r="C41">
        <v>2001</v>
      </c>
      <c r="D41" s="1">
        <v>45975.94027777778</v>
      </c>
      <c r="E41" t="s">
        <v>28</v>
      </c>
      <c r="G41">
        <v>4</v>
      </c>
      <c r="H41">
        <v>4</v>
      </c>
      <c r="I41">
        <v>4</v>
      </c>
      <c r="J41">
        <v>3</v>
      </c>
      <c r="K41">
        <v>1</v>
      </c>
      <c r="L41">
        <v>4</v>
      </c>
      <c r="M41">
        <v>4</v>
      </c>
      <c r="N41">
        <v>4</v>
      </c>
      <c r="O41">
        <v>2</v>
      </c>
      <c r="P41">
        <v>3</v>
      </c>
      <c r="Q41">
        <v>33</v>
      </c>
      <c r="R41">
        <v>33</v>
      </c>
      <c r="S41">
        <f>STANDARDIZE(Table17[[#This Row],[HS]],$F$2,$G$2)</f>
        <v>0.75467770016548708</v>
      </c>
      <c r="T41">
        <f>10*((Table17[[#This Row],[HS]]-$F$2)/$G$2)+50</f>
        <v>57.546777001654874</v>
      </c>
      <c r="U41">
        <f>_xlfn.STDEV.P(Table17[[#This Row],[p1]:[p10]])</f>
        <v>1.004987562112089</v>
      </c>
    </row>
    <row r="42" spans="1:21" x14ac:dyDescent="0.3">
      <c r="A42">
        <v>45410</v>
      </c>
      <c r="B42">
        <v>1</v>
      </c>
      <c r="C42">
        <v>2004</v>
      </c>
      <c r="D42" s="1">
        <v>45968.54791666667</v>
      </c>
      <c r="E42" t="s">
        <v>56</v>
      </c>
      <c r="G42">
        <v>2</v>
      </c>
      <c r="H42">
        <v>2</v>
      </c>
      <c r="I42">
        <v>2</v>
      </c>
      <c r="J42">
        <v>4</v>
      </c>
      <c r="K42">
        <v>1</v>
      </c>
      <c r="L42">
        <v>2</v>
      </c>
      <c r="M42">
        <v>4</v>
      </c>
      <c r="N42">
        <v>2</v>
      </c>
      <c r="O42">
        <v>3</v>
      </c>
      <c r="P42">
        <v>4</v>
      </c>
      <c r="Q42">
        <v>26</v>
      </c>
      <c r="R42">
        <v>26</v>
      </c>
      <c r="S42">
        <f>STANDARDIZE(Table17[[#This Row],[HS]],$F$2,$G$2)</f>
        <v>-1.392560041972031</v>
      </c>
      <c r="T42">
        <f>10*((Table17[[#This Row],[HS]]-$F$2)/$G$2)+50</f>
        <v>36.074399580279689</v>
      </c>
      <c r="U42">
        <f>_xlfn.STDEV.P(Table17[[#This Row],[p1]:[p10]])</f>
        <v>1.019803902718557</v>
      </c>
    </row>
    <row r="43" spans="1:21" x14ac:dyDescent="0.3">
      <c r="A43">
        <v>43451</v>
      </c>
      <c r="B43">
        <v>0</v>
      </c>
      <c r="C43">
        <v>2001</v>
      </c>
      <c r="D43" s="1">
        <v>45968.597916666666</v>
      </c>
      <c r="E43">
        <v>5</v>
      </c>
      <c r="G43">
        <v>4</v>
      </c>
      <c r="H43">
        <v>2</v>
      </c>
      <c r="I43">
        <v>4</v>
      </c>
      <c r="J43">
        <v>4</v>
      </c>
      <c r="K43">
        <v>2</v>
      </c>
      <c r="L43">
        <v>3</v>
      </c>
      <c r="M43">
        <v>5</v>
      </c>
      <c r="N43">
        <v>4</v>
      </c>
      <c r="O43">
        <v>2</v>
      </c>
      <c r="P43">
        <v>4</v>
      </c>
      <c r="Q43">
        <v>34</v>
      </c>
      <c r="R43">
        <v>34</v>
      </c>
      <c r="S43">
        <f>STANDARDIZE(Table17[[#This Row],[HS]],$F$2,$G$2)</f>
        <v>1.0614259490422755</v>
      </c>
      <c r="T43">
        <f>10*((Table17[[#This Row],[HS]]-$F$2)/$G$2)+50</f>
        <v>60.614259490422754</v>
      </c>
      <c r="U43">
        <f>_xlfn.STDEV.P(Table17[[#This Row],[p1]:[p10]])</f>
        <v>1.019803902718557</v>
      </c>
    </row>
    <row r="44" spans="1:21" x14ac:dyDescent="0.3">
      <c r="A44">
        <v>44799</v>
      </c>
      <c r="B44">
        <v>1</v>
      </c>
      <c r="C44">
        <v>2004</v>
      </c>
      <c r="D44" s="1">
        <v>45966.475694444445</v>
      </c>
      <c r="E44" t="s">
        <v>66</v>
      </c>
      <c r="G44">
        <v>5</v>
      </c>
      <c r="H44">
        <v>2</v>
      </c>
      <c r="I44">
        <v>4</v>
      </c>
      <c r="J44">
        <v>4</v>
      </c>
      <c r="K44">
        <v>2</v>
      </c>
      <c r="L44">
        <v>4</v>
      </c>
      <c r="M44">
        <v>5</v>
      </c>
      <c r="N44">
        <v>3</v>
      </c>
      <c r="O44">
        <v>3</v>
      </c>
      <c r="P44">
        <v>4</v>
      </c>
      <c r="Q44">
        <v>36</v>
      </c>
      <c r="R44">
        <v>36</v>
      </c>
      <c r="S44">
        <f>STANDARDIZE(Table17[[#This Row],[HS]],$F$2,$G$2)</f>
        <v>1.6749224467958519</v>
      </c>
      <c r="T44">
        <f>10*((Table17[[#This Row],[HS]]-$F$2)/$G$2)+50</f>
        <v>66.749224467958527</v>
      </c>
      <c r="U44">
        <f>_xlfn.STDEV.P(Table17[[#This Row],[p1]:[p10]])</f>
        <v>1.019803902718557</v>
      </c>
    </row>
    <row r="45" spans="1:21" x14ac:dyDescent="0.3">
      <c r="A45">
        <v>43528</v>
      </c>
      <c r="B45">
        <v>0</v>
      </c>
      <c r="C45">
        <v>1963</v>
      </c>
      <c r="D45" s="1">
        <v>45963.604166666664</v>
      </c>
      <c r="E45" t="s">
        <v>28</v>
      </c>
      <c r="G45">
        <v>2</v>
      </c>
      <c r="H45">
        <v>4</v>
      </c>
      <c r="I45">
        <v>4</v>
      </c>
      <c r="J45">
        <v>4</v>
      </c>
      <c r="K45">
        <v>2</v>
      </c>
      <c r="L45">
        <v>2</v>
      </c>
      <c r="M45">
        <v>2</v>
      </c>
      <c r="N45">
        <v>2</v>
      </c>
      <c r="O45">
        <v>1</v>
      </c>
      <c r="P45">
        <v>2</v>
      </c>
      <c r="Q45">
        <v>25</v>
      </c>
      <c r="R45">
        <v>25</v>
      </c>
      <c r="S45">
        <f>STANDARDIZE(Table17[[#This Row],[HS]],$F$2,$G$2)</f>
        <v>-1.6993082908488193</v>
      </c>
      <c r="T45">
        <f>10*((Table17[[#This Row],[HS]]-$F$2)/$G$2)+50</f>
        <v>33.006917091511809</v>
      </c>
      <c r="U45">
        <f>_xlfn.STDEV.P(Table17[[#This Row],[p1]:[p10]])</f>
        <v>1.0246950765959599</v>
      </c>
    </row>
    <row r="46" spans="1:21" x14ac:dyDescent="0.3">
      <c r="A46">
        <v>42642</v>
      </c>
      <c r="B46">
        <v>0</v>
      </c>
      <c r="C46">
        <v>1996</v>
      </c>
      <c r="D46" s="1">
        <v>45960.807638888888</v>
      </c>
      <c r="E46">
        <v>1.5</v>
      </c>
      <c r="G46">
        <v>2</v>
      </c>
      <c r="H46">
        <v>2</v>
      </c>
      <c r="I46">
        <v>2</v>
      </c>
      <c r="J46">
        <v>5</v>
      </c>
      <c r="K46">
        <v>2</v>
      </c>
      <c r="L46">
        <v>2</v>
      </c>
      <c r="M46">
        <v>3</v>
      </c>
      <c r="N46">
        <v>4</v>
      </c>
      <c r="O46">
        <v>3</v>
      </c>
      <c r="P46">
        <v>4</v>
      </c>
      <c r="Q46">
        <v>29</v>
      </c>
      <c r="R46">
        <v>29</v>
      </c>
      <c r="S46">
        <f>STANDARDIZE(Table17[[#This Row],[HS]],$F$2,$G$2)</f>
        <v>-0.47231529534166605</v>
      </c>
      <c r="T46">
        <f>10*((Table17[[#This Row],[HS]]-$F$2)/$G$2)+50</f>
        <v>45.276847046583342</v>
      </c>
      <c r="U46">
        <f>_xlfn.STDEV.P(Table17[[#This Row],[p1]:[p10]])</f>
        <v>1.0440306508910551</v>
      </c>
    </row>
    <row r="47" spans="1:21" x14ac:dyDescent="0.3">
      <c r="A47">
        <v>44713</v>
      </c>
      <c r="B47">
        <v>0</v>
      </c>
      <c r="C47">
        <v>2003</v>
      </c>
      <c r="D47" s="1">
        <v>45965.979861111111</v>
      </c>
      <c r="E47">
        <v>4</v>
      </c>
      <c r="G47">
        <v>2</v>
      </c>
      <c r="H47">
        <v>2</v>
      </c>
      <c r="I47">
        <v>1</v>
      </c>
      <c r="J47">
        <v>4</v>
      </c>
      <c r="K47">
        <v>2</v>
      </c>
      <c r="L47">
        <v>4</v>
      </c>
      <c r="M47">
        <v>3</v>
      </c>
      <c r="N47">
        <v>3</v>
      </c>
      <c r="O47">
        <v>4</v>
      </c>
      <c r="P47">
        <v>4</v>
      </c>
      <c r="Q47">
        <v>29</v>
      </c>
      <c r="R47">
        <v>29</v>
      </c>
      <c r="S47">
        <f>STANDARDIZE(Table17[[#This Row],[HS]],$F$2,$G$2)</f>
        <v>-0.47231529534166605</v>
      </c>
      <c r="T47">
        <f>10*((Table17[[#This Row],[HS]]-$F$2)/$G$2)+50</f>
        <v>45.276847046583342</v>
      </c>
      <c r="U47">
        <f>_xlfn.STDEV.P(Table17[[#This Row],[p1]:[p10]])</f>
        <v>1.0440306508910551</v>
      </c>
    </row>
    <row r="48" spans="1:21" x14ac:dyDescent="0.3">
      <c r="A48">
        <v>42587</v>
      </c>
      <c r="B48">
        <v>0</v>
      </c>
      <c r="C48">
        <v>2003</v>
      </c>
      <c r="D48" s="1">
        <v>45960.710416666669</v>
      </c>
      <c r="E48">
        <v>1.5</v>
      </c>
      <c r="G48">
        <v>2</v>
      </c>
      <c r="H48">
        <v>2</v>
      </c>
      <c r="I48">
        <v>4</v>
      </c>
      <c r="J48">
        <v>5</v>
      </c>
      <c r="K48">
        <v>2</v>
      </c>
      <c r="L48">
        <v>2</v>
      </c>
      <c r="M48">
        <v>4</v>
      </c>
      <c r="N48">
        <v>4</v>
      </c>
      <c r="O48">
        <v>3</v>
      </c>
      <c r="P48">
        <v>3</v>
      </c>
      <c r="Q48">
        <v>31</v>
      </c>
      <c r="R48">
        <v>31</v>
      </c>
      <c r="S48">
        <f>STANDARDIZE(Table17[[#This Row],[HS]],$F$2,$G$2)</f>
        <v>0.14118120241191051</v>
      </c>
      <c r="T48">
        <f>10*((Table17[[#This Row],[HS]]-$F$2)/$G$2)+50</f>
        <v>51.411812024119108</v>
      </c>
      <c r="U48">
        <f>_xlfn.STDEV.P(Table17[[#This Row],[p1]:[p10]])</f>
        <v>1.0440306508910551</v>
      </c>
    </row>
    <row r="49" spans="1:21" x14ac:dyDescent="0.3">
      <c r="A49">
        <v>41600</v>
      </c>
      <c r="B49">
        <v>1</v>
      </c>
      <c r="C49">
        <v>1987</v>
      </c>
      <c r="D49" s="1">
        <v>45959.671527777777</v>
      </c>
      <c r="E49" t="s">
        <v>28</v>
      </c>
      <c r="G49">
        <v>3</v>
      </c>
      <c r="H49">
        <v>2</v>
      </c>
      <c r="I49">
        <v>2</v>
      </c>
      <c r="J49">
        <v>5</v>
      </c>
      <c r="K49">
        <v>2</v>
      </c>
      <c r="L49">
        <v>4</v>
      </c>
      <c r="M49">
        <v>4</v>
      </c>
      <c r="N49">
        <v>3</v>
      </c>
      <c r="O49">
        <v>4</v>
      </c>
      <c r="P49">
        <v>2</v>
      </c>
      <c r="Q49">
        <v>31</v>
      </c>
      <c r="R49">
        <v>31</v>
      </c>
      <c r="S49">
        <f>STANDARDIZE(Table17[[#This Row],[HS]],$F$2,$G$2)</f>
        <v>0.14118120241191051</v>
      </c>
      <c r="T49">
        <f>10*((Table17[[#This Row],[HS]]-$F$2)/$G$2)+50</f>
        <v>51.411812024119108</v>
      </c>
      <c r="U49">
        <f>_xlfn.STDEV.P(Table17[[#This Row],[p1]:[p10]])</f>
        <v>1.0440306508910551</v>
      </c>
    </row>
    <row r="50" spans="1:21" x14ac:dyDescent="0.3">
      <c r="A50">
        <v>43490</v>
      </c>
      <c r="B50">
        <v>0</v>
      </c>
      <c r="C50">
        <v>1949</v>
      </c>
      <c r="D50" s="1">
        <v>45963.446527777778</v>
      </c>
      <c r="E50">
        <v>3</v>
      </c>
      <c r="G50">
        <v>4</v>
      </c>
      <c r="H50">
        <v>4</v>
      </c>
      <c r="I50">
        <v>3</v>
      </c>
      <c r="J50">
        <v>3</v>
      </c>
      <c r="K50">
        <v>2</v>
      </c>
      <c r="L50">
        <v>4</v>
      </c>
      <c r="M50">
        <v>4</v>
      </c>
      <c r="N50">
        <v>4</v>
      </c>
      <c r="O50">
        <v>2</v>
      </c>
      <c r="P50">
        <v>1</v>
      </c>
      <c r="Q50">
        <v>31</v>
      </c>
      <c r="R50">
        <v>31</v>
      </c>
      <c r="S50">
        <f>STANDARDIZE(Table17[[#This Row],[HS]],$F$2,$G$2)</f>
        <v>0.14118120241191051</v>
      </c>
      <c r="T50">
        <f>10*((Table17[[#This Row],[HS]]-$F$2)/$G$2)+50</f>
        <v>51.411812024119108</v>
      </c>
      <c r="U50">
        <f>_xlfn.STDEV.P(Table17[[#This Row],[p1]:[p10]])</f>
        <v>1.0440306508910551</v>
      </c>
    </row>
    <row r="51" spans="1:21" x14ac:dyDescent="0.3">
      <c r="A51">
        <v>44432</v>
      </c>
      <c r="B51">
        <v>0</v>
      </c>
      <c r="C51">
        <v>1995</v>
      </c>
      <c r="D51" s="1">
        <v>45965.561111111114</v>
      </c>
      <c r="E51">
        <v>3</v>
      </c>
      <c r="G51">
        <v>2</v>
      </c>
      <c r="H51">
        <v>2</v>
      </c>
      <c r="I51">
        <v>4</v>
      </c>
      <c r="J51">
        <v>5</v>
      </c>
      <c r="K51">
        <v>4</v>
      </c>
      <c r="L51">
        <v>2</v>
      </c>
      <c r="M51">
        <v>3</v>
      </c>
      <c r="N51">
        <v>2</v>
      </c>
      <c r="O51">
        <v>2</v>
      </c>
      <c r="P51">
        <v>2</v>
      </c>
      <c r="Q51">
        <v>28</v>
      </c>
      <c r="R51">
        <v>28</v>
      </c>
      <c r="S51">
        <f>STANDARDIZE(Table17[[#This Row],[HS]],$F$2,$G$2)</f>
        <v>-0.77906354421845436</v>
      </c>
      <c r="T51">
        <f>10*((Table17[[#This Row],[HS]]-$F$2)/$G$2)+50</f>
        <v>42.209364557815455</v>
      </c>
      <c r="U51">
        <f>_xlfn.STDEV.P(Table17[[#This Row],[p1]:[p10]])</f>
        <v>1.0770329614269007</v>
      </c>
    </row>
    <row r="52" spans="1:21" x14ac:dyDescent="0.3">
      <c r="A52">
        <v>41930</v>
      </c>
      <c r="B52">
        <v>1</v>
      </c>
      <c r="C52">
        <v>2003</v>
      </c>
      <c r="D52" s="1">
        <v>45959.857638888891</v>
      </c>
      <c r="E52" t="s">
        <v>84</v>
      </c>
      <c r="G52">
        <v>2</v>
      </c>
      <c r="H52">
        <v>1</v>
      </c>
      <c r="I52">
        <v>2</v>
      </c>
      <c r="J52">
        <v>4</v>
      </c>
      <c r="K52">
        <v>2</v>
      </c>
      <c r="L52">
        <v>3</v>
      </c>
      <c r="M52">
        <v>4</v>
      </c>
      <c r="N52">
        <v>2</v>
      </c>
      <c r="O52">
        <v>4</v>
      </c>
      <c r="P52">
        <v>4</v>
      </c>
      <c r="Q52">
        <v>28</v>
      </c>
      <c r="R52">
        <v>28</v>
      </c>
      <c r="S52">
        <f>STANDARDIZE(Table17[[#This Row],[HS]],$F$2,$G$2)</f>
        <v>-0.77906354421845436</v>
      </c>
      <c r="T52">
        <f>10*((Table17[[#This Row],[HS]]-$F$2)/$G$2)+50</f>
        <v>42.209364557815455</v>
      </c>
      <c r="U52">
        <f>_xlfn.STDEV.P(Table17[[#This Row],[p1]:[p10]])</f>
        <v>1.0770329614269007</v>
      </c>
    </row>
    <row r="53" spans="1:21" x14ac:dyDescent="0.3">
      <c r="A53">
        <v>45607</v>
      </c>
      <c r="B53">
        <v>0</v>
      </c>
      <c r="C53">
        <v>2000</v>
      </c>
      <c r="D53" s="1">
        <v>45968.922222222223</v>
      </c>
      <c r="E53" t="s">
        <v>42</v>
      </c>
      <c r="G53">
        <v>1</v>
      </c>
      <c r="H53">
        <v>3</v>
      </c>
      <c r="I53">
        <v>2</v>
      </c>
      <c r="J53">
        <v>3</v>
      </c>
      <c r="K53">
        <v>2</v>
      </c>
      <c r="L53">
        <v>3</v>
      </c>
      <c r="M53">
        <v>2</v>
      </c>
      <c r="N53">
        <v>3</v>
      </c>
      <c r="O53">
        <v>5</v>
      </c>
      <c r="P53">
        <v>4</v>
      </c>
      <c r="Q53">
        <v>28</v>
      </c>
      <c r="R53">
        <v>28</v>
      </c>
      <c r="S53">
        <f>STANDARDIZE(Table17[[#This Row],[HS]],$F$2,$G$2)</f>
        <v>-0.77906354421845436</v>
      </c>
      <c r="T53">
        <f>10*((Table17[[#This Row],[HS]]-$F$2)/$G$2)+50</f>
        <v>42.209364557815455</v>
      </c>
      <c r="U53">
        <f>_xlfn.STDEV.P(Table17[[#This Row],[p1]:[p10]])</f>
        <v>1.0770329614269007</v>
      </c>
    </row>
    <row r="54" spans="1:21" x14ac:dyDescent="0.3">
      <c r="A54">
        <v>44631</v>
      </c>
      <c r="B54">
        <v>0</v>
      </c>
      <c r="C54">
        <v>1971</v>
      </c>
      <c r="D54" s="1">
        <v>45965.777777777781</v>
      </c>
      <c r="E54" t="s">
        <v>76</v>
      </c>
      <c r="G54">
        <v>4</v>
      </c>
      <c r="H54">
        <v>3</v>
      </c>
      <c r="I54">
        <v>4</v>
      </c>
      <c r="J54">
        <v>4</v>
      </c>
      <c r="K54">
        <v>2</v>
      </c>
      <c r="L54">
        <v>4</v>
      </c>
      <c r="M54">
        <v>5</v>
      </c>
      <c r="N54">
        <v>2</v>
      </c>
      <c r="O54">
        <v>2</v>
      </c>
      <c r="P54">
        <v>2</v>
      </c>
      <c r="Q54">
        <v>32</v>
      </c>
      <c r="R54">
        <v>32</v>
      </c>
      <c r="S54">
        <f>STANDARDIZE(Table17[[#This Row],[HS]],$F$2,$G$2)</f>
        <v>0.44792945128869882</v>
      </c>
      <c r="T54">
        <f>10*((Table17[[#This Row],[HS]]-$F$2)/$G$2)+50</f>
        <v>54.479294512886987</v>
      </c>
      <c r="U54">
        <f>_xlfn.STDEV.P(Table17[[#This Row],[p1]:[p10]])</f>
        <v>1.0770329614269007</v>
      </c>
    </row>
    <row r="55" spans="1:21" x14ac:dyDescent="0.3">
      <c r="A55">
        <v>44082</v>
      </c>
      <c r="B55">
        <v>0</v>
      </c>
      <c r="C55">
        <v>1971</v>
      </c>
      <c r="D55" s="1">
        <v>45964.702777777777</v>
      </c>
      <c r="E55">
        <v>2</v>
      </c>
      <c r="G55">
        <v>4</v>
      </c>
      <c r="H55">
        <v>4</v>
      </c>
      <c r="I55">
        <v>4</v>
      </c>
      <c r="J55">
        <v>2</v>
      </c>
      <c r="K55">
        <v>2</v>
      </c>
      <c r="L55">
        <v>4</v>
      </c>
      <c r="M55">
        <v>3</v>
      </c>
      <c r="N55">
        <v>4</v>
      </c>
      <c r="O55">
        <v>4</v>
      </c>
      <c r="P55">
        <v>1</v>
      </c>
      <c r="Q55">
        <v>32</v>
      </c>
      <c r="R55">
        <v>32</v>
      </c>
      <c r="S55">
        <f>STANDARDIZE(Table17[[#This Row],[HS]],$F$2,$G$2)</f>
        <v>0.44792945128869882</v>
      </c>
      <c r="T55">
        <f>10*((Table17[[#This Row],[HS]]-$F$2)/$G$2)+50</f>
        <v>54.479294512886987</v>
      </c>
      <c r="U55">
        <f>_xlfn.STDEV.P(Table17[[#This Row],[p1]:[p10]])</f>
        <v>1.0770329614269007</v>
      </c>
    </row>
    <row r="56" spans="1:21" x14ac:dyDescent="0.3">
      <c r="A56">
        <v>41006</v>
      </c>
      <c r="B56">
        <v>0</v>
      </c>
      <c r="C56">
        <v>1992</v>
      </c>
      <c r="D56" s="1">
        <v>45958.761805555558</v>
      </c>
      <c r="E56" t="s">
        <v>79</v>
      </c>
      <c r="G56">
        <v>4</v>
      </c>
      <c r="H56">
        <v>4</v>
      </c>
      <c r="I56">
        <v>4</v>
      </c>
      <c r="J56">
        <v>2</v>
      </c>
      <c r="K56">
        <v>2</v>
      </c>
      <c r="L56">
        <v>5</v>
      </c>
      <c r="M56">
        <v>4</v>
      </c>
      <c r="N56">
        <v>3</v>
      </c>
      <c r="O56">
        <v>2</v>
      </c>
      <c r="P56">
        <v>2</v>
      </c>
      <c r="Q56">
        <v>32</v>
      </c>
      <c r="R56">
        <v>32</v>
      </c>
      <c r="S56">
        <f>STANDARDIZE(Table17[[#This Row],[HS]],$F$2,$G$2)</f>
        <v>0.44792945128869882</v>
      </c>
      <c r="T56">
        <f>10*((Table17[[#This Row],[HS]]-$F$2)/$G$2)+50</f>
        <v>54.479294512886987</v>
      </c>
      <c r="U56">
        <f>_xlfn.STDEV.P(Table17[[#This Row],[p1]:[p10]])</f>
        <v>1.0770329614269007</v>
      </c>
    </row>
    <row r="57" spans="1:21" x14ac:dyDescent="0.3">
      <c r="A57">
        <v>45434</v>
      </c>
      <c r="B57">
        <v>0</v>
      </c>
      <c r="C57">
        <v>1996</v>
      </c>
      <c r="D57" s="1">
        <v>45968.586805555555</v>
      </c>
      <c r="E57" t="s">
        <v>28</v>
      </c>
      <c r="G57">
        <v>2</v>
      </c>
      <c r="H57">
        <v>2</v>
      </c>
      <c r="I57">
        <v>2</v>
      </c>
      <c r="J57">
        <v>5</v>
      </c>
      <c r="K57">
        <v>4</v>
      </c>
      <c r="L57">
        <v>4</v>
      </c>
      <c r="M57">
        <v>3</v>
      </c>
      <c r="N57">
        <v>2</v>
      </c>
      <c r="O57">
        <v>2</v>
      </c>
      <c r="P57">
        <v>4</v>
      </c>
      <c r="Q57">
        <v>30</v>
      </c>
      <c r="R57">
        <v>30</v>
      </c>
      <c r="S57">
        <f>STANDARDIZE(Table17[[#This Row],[HS]],$F$2,$G$2)</f>
        <v>-0.16556704646487777</v>
      </c>
      <c r="T57">
        <f>10*((Table17[[#This Row],[HS]]-$F$2)/$G$2)+50</f>
        <v>48.344329535351221</v>
      </c>
      <c r="U57">
        <f>_xlfn.STDEV.P(Table17[[#This Row],[p1]:[p10]])</f>
        <v>1.0954451150103321</v>
      </c>
    </row>
    <row r="58" spans="1:21" x14ac:dyDescent="0.3">
      <c r="A58">
        <v>42713</v>
      </c>
      <c r="B58">
        <v>0</v>
      </c>
      <c r="C58">
        <v>2003</v>
      </c>
      <c r="D58" s="1">
        <v>45960.93472222222</v>
      </c>
      <c r="E58">
        <v>2</v>
      </c>
      <c r="G58">
        <v>3</v>
      </c>
      <c r="H58">
        <v>4</v>
      </c>
      <c r="I58">
        <v>3</v>
      </c>
      <c r="J58">
        <v>4</v>
      </c>
      <c r="K58">
        <v>1</v>
      </c>
      <c r="L58">
        <v>4</v>
      </c>
      <c r="M58">
        <v>3</v>
      </c>
      <c r="N58">
        <v>4</v>
      </c>
      <c r="O58">
        <v>3</v>
      </c>
      <c r="P58">
        <v>1</v>
      </c>
      <c r="Q58">
        <v>30</v>
      </c>
      <c r="R58">
        <v>30</v>
      </c>
      <c r="S58">
        <f>STANDARDIZE(Table17[[#This Row],[HS]],$F$2,$G$2)</f>
        <v>-0.16556704646487777</v>
      </c>
      <c r="T58">
        <f>10*((Table17[[#This Row],[HS]]-$F$2)/$G$2)+50</f>
        <v>48.344329535351221</v>
      </c>
      <c r="U58">
        <f>_xlfn.STDEV.P(Table17[[#This Row],[p1]:[p10]])</f>
        <v>1.0954451150103321</v>
      </c>
    </row>
    <row r="59" spans="1:21" x14ac:dyDescent="0.3">
      <c r="A59">
        <v>42699</v>
      </c>
      <c r="B59">
        <v>1</v>
      </c>
      <c r="C59">
        <v>1998</v>
      </c>
      <c r="D59" s="1">
        <v>45960.905555555553</v>
      </c>
      <c r="E59" t="s">
        <v>28</v>
      </c>
      <c r="G59">
        <v>2</v>
      </c>
      <c r="H59">
        <v>2</v>
      </c>
      <c r="I59">
        <v>3</v>
      </c>
      <c r="J59">
        <v>5</v>
      </c>
      <c r="K59">
        <v>1</v>
      </c>
      <c r="L59">
        <v>2</v>
      </c>
      <c r="M59">
        <v>4</v>
      </c>
      <c r="N59">
        <v>2</v>
      </c>
      <c r="O59">
        <v>3</v>
      </c>
      <c r="P59">
        <v>3</v>
      </c>
      <c r="Q59">
        <v>27</v>
      </c>
      <c r="R59">
        <v>27</v>
      </c>
      <c r="S59">
        <f>STANDARDIZE(Table17[[#This Row],[HS]],$F$2,$G$2)</f>
        <v>-1.0858117930952427</v>
      </c>
      <c r="T59">
        <f>10*((Table17[[#This Row],[HS]]-$F$2)/$G$2)+50</f>
        <v>39.141882069047575</v>
      </c>
      <c r="U59">
        <f>_xlfn.STDEV.P(Table17[[#This Row],[p1]:[p10]])</f>
        <v>1.1000000000000001</v>
      </c>
    </row>
    <row r="60" spans="1:21" x14ac:dyDescent="0.3">
      <c r="A60">
        <v>46423</v>
      </c>
      <c r="B60">
        <v>1</v>
      </c>
      <c r="C60">
        <v>2001</v>
      </c>
      <c r="D60" s="1">
        <v>45972.975694444445</v>
      </c>
      <c r="E60" t="s">
        <v>47</v>
      </c>
      <c r="G60">
        <v>3</v>
      </c>
      <c r="H60">
        <v>2</v>
      </c>
      <c r="I60">
        <v>2</v>
      </c>
      <c r="J60">
        <v>5</v>
      </c>
      <c r="K60">
        <v>2</v>
      </c>
      <c r="L60">
        <v>3</v>
      </c>
      <c r="M60">
        <v>4</v>
      </c>
      <c r="N60">
        <v>3</v>
      </c>
      <c r="O60">
        <v>2</v>
      </c>
      <c r="P60">
        <v>1</v>
      </c>
      <c r="Q60">
        <v>27</v>
      </c>
      <c r="R60">
        <v>27</v>
      </c>
      <c r="S60">
        <f>STANDARDIZE(Table17[[#This Row],[HS]],$F$2,$G$2)</f>
        <v>-1.0858117930952427</v>
      </c>
      <c r="T60">
        <f>10*((Table17[[#This Row],[HS]]-$F$2)/$G$2)+50</f>
        <v>39.141882069047575</v>
      </c>
      <c r="U60">
        <f>_xlfn.STDEV.P(Table17[[#This Row],[p1]:[p10]])</f>
        <v>1.1000000000000001</v>
      </c>
    </row>
    <row r="61" spans="1:21" x14ac:dyDescent="0.3">
      <c r="A61">
        <v>44275</v>
      </c>
      <c r="B61">
        <v>0</v>
      </c>
      <c r="C61">
        <v>2001</v>
      </c>
      <c r="D61" s="1">
        <v>45965.399305555555</v>
      </c>
      <c r="E61">
        <v>2</v>
      </c>
      <c r="G61">
        <v>1</v>
      </c>
      <c r="H61">
        <v>4</v>
      </c>
      <c r="I61">
        <v>2</v>
      </c>
      <c r="J61">
        <v>4</v>
      </c>
      <c r="K61">
        <v>2</v>
      </c>
      <c r="L61">
        <v>4</v>
      </c>
      <c r="M61">
        <v>4</v>
      </c>
      <c r="N61">
        <v>2</v>
      </c>
      <c r="O61">
        <v>2</v>
      </c>
      <c r="P61">
        <v>2</v>
      </c>
      <c r="Q61">
        <v>27</v>
      </c>
      <c r="R61">
        <v>27</v>
      </c>
      <c r="S61">
        <f>STANDARDIZE(Table17[[#This Row],[HS]],$F$2,$G$2)</f>
        <v>-1.0858117930952427</v>
      </c>
      <c r="T61">
        <f>10*((Table17[[#This Row],[HS]]-$F$2)/$G$2)+50</f>
        <v>39.141882069047575</v>
      </c>
      <c r="U61">
        <f>_xlfn.STDEV.P(Table17[[#This Row],[p1]:[p10]])</f>
        <v>1.1000000000000001</v>
      </c>
    </row>
    <row r="62" spans="1:21" x14ac:dyDescent="0.3">
      <c r="A62">
        <v>41258</v>
      </c>
      <c r="B62">
        <v>1</v>
      </c>
      <c r="C62">
        <v>2003</v>
      </c>
      <c r="D62" s="1">
        <v>45959.481249999997</v>
      </c>
      <c r="E62" t="s">
        <v>37</v>
      </c>
      <c r="G62">
        <v>4</v>
      </c>
      <c r="H62">
        <v>1</v>
      </c>
      <c r="I62">
        <v>4</v>
      </c>
      <c r="J62">
        <v>4</v>
      </c>
      <c r="K62">
        <v>3</v>
      </c>
      <c r="L62">
        <v>3</v>
      </c>
      <c r="M62">
        <v>5</v>
      </c>
      <c r="N62">
        <v>2</v>
      </c>
      <c r="O62">
        <v>3</v>
      </c>
      <c r="P62">
        <v>4</v>
      </c>
      <c r="Q62">
        <v>33</v>
      </c>
      <c r="R62">
        <v>33</v>
      </c>
      <c r="S62">
        <f>STANDARDIZE(Table17[[#This Row],[HS]],$F$2,$G$2)</f>
        <v>0.75467770016548708</v>
      </c>
      <c r="T62">
        <f>10*((Table17[[#This Row],[HS]]-$F$2)/$G$2)+50</f>
        <v>57.546777001654874</v>
      </c>
      <c r="U62">
        <f>_xlfn.STDEV.P(Table17[[#This Row],[p1]:[p10]])</f>
        <v>1.1000000000000001</v>
      </c>
    </row>
    <row r="63" spans="1:21" x14ac:dyDescent="0.3">
      <c r="A63">
        <v>44919</v>
      </c>
      <c r="B63">
        <v>0</v>
      </c>
      <c r="C63">
        <v>1997</v>
      </c>
      <c r="D63" s="1">
        <v>45968.460416666669</v>
      </c>
      <c r="E63" t="s">
        <v>28</v>
      </c>
      <c r="G63">
        <v>2</v>
      </c>
      <c r="H63">
        <v>2</v>
      </c>
      <c r="I63">
        <v>4</v>
      </c>
      <c r="J63">
        <v>4</v>
      </c>
      <c r="K63">
        <v>4</v>
      </c>
      <c r="L63">
        <v>2</v>
      </c>
      <c r="M63">
        <v>5</v>
      </c>
      <c r="N63">
        <v>2</v>
      </c>
      <c r="O63">
        <v>4</v>
      </c>
      <c r="P63">
        <v>4</v>
      </c>
      <c r="Q63">
        <v>33</v>
      </c>
      <c r="R63">
        <v>33</v>
      </c>
      <c r="S63">
        <f>STANDARDIZE(Table17[[#This Row],[HS]],$F$2,$G$2)</f>
        <v>0.75467770016548708</v>
      </c>
      <c r="T63">
        <f>10*((Table17[[#This Row],[HS]]-$F$2)/$G$2)+50</f>
        <v>57.546777001654874</v>
      </c>
      <c r="U63">
        <f>_xlfn.STDEV.P(Table17[[#This Row],[p1]:[p10]])</f>
        <v>1.1000000000000001</v>
      </c>
    </row>
    <row r="64" spans="1:21" x14ac:dyDescent="0.3">
      <c r="A64">
        <v>43549</v>
      </c>
      <c r="B64">
        <v>0</v>
      </c>
      <c r="C64">
        <v>2001</v>
      </c>
      <c r="D64" s="1">
        <v>45963.647916666669</v>
      </c>
      <c r="E64" t="s">
        <v>54</v>
      </c>
      <c r="G64">
        <v>2</v>
      </c>
      <c r="H64">
        <v>2</v>
      </c>
      <c r="I64">
        <v>2</v>
      </c>
      <c r="J64">
        <v>4</v>
      </c>
      <c r="K64">
        <v>4</v>
      </c>
      <c r="L64">
        <v>2</v>
      </c>
      <c r="M64">
        <v>5</v>
      </c>
      <c r="N64">
        <v>4</v>
      </c>
      <c r="O64">
        <v>4</v>
      </c>
      <c r="P64">
        <v>4</v>
      </c>
      <c r="Q64">
        <v>33</v>
      </c>
      <c r="R64">
        <v>33</v>
      </c>
      <c r="S64">
        <f>STANDARDIZE(Table17[[#This Row],[HS]],$F$2,$G$2)</f>
        <v>0.75467770016548708</v>
      </c>
      <c r="T64">
        <f>10*((Table17[[#This Row],[HS]]-$F$2)/$G$2)+50</f>
        <v>57.546777001654874</v>
      </c>
      <c r="U64">
        <f>_xlfn.STDEV.P(Table17[[#This Row],[p1]:[p10]])</f>
        <v>1.1000000000000001</v>
      </c>
    </row>
    <row r="65" spans="1:21" x14ac:dyDescent="0.3">
      <c r="A65">
        <v>41432</v>
      </c>
      <c r="B65">
        <v>0</v>
      </c>
      <c r="C65">
        <v>2003</v>
      </c>
      <c r="D65" s="1">
        <v>45960.365972222222</v>
      </c>
      <c r="E65" t="s">
        <v>34</v>
      </c>
      <c r="G65">
        <v>2</v>
      </c>
      <c r="H65">
        <v>4</v>
      </c>
      <c r="I65">
        <v>3</v>
      </c>
      <c r="J65">
        <v>5</v>
      </c>
      <c r="K65">
        <v>2</v>
      </c>
      <c r="L65">
        <v>5</v>
      </c>
      <c r="M65">
        <v>4</v>
      </c>
      <c r="N65">
        <v>5</v>
      </c>
      <c r="O65">
        <v>3</v>
      </c>
      <c r="P65">
        <v>4</v>
      </c>
      <c r="Q65">
        <v>37</v>
      </c>
      <c r="R65">
        <v>37</v>
      </c>
      <c r="S65">
        <f>STANDARDIZE(Table17[[#This Row],[HS]],$F$2,$G$2)</f>
        <v>1.9816706956726402</v>
      </c>
      <c r="T65">
        <f>10*((Table17[[#This Row],[HS]]-$F$2)/$G$2)+50</f>
        <v>69.816706956726406</v>
      </c>
      <c r="U65">
        <f>_xlfn.STDEV.P(Table17[[#This Row],[p1]:[p10]])</f>
        <v>1.1000000000000001</v>
      </c>
    </row>
    <row r="66" spans="1:21" x14ac:dyDescent="0.3">
      <c r="A66">
        <v>41037</v>
      </c>
      <c r="B66">
        <v>0</v>
      </c>
      <c r="C66">
        <v>2000</v>
      </c>
      <c r="D66" s="1">
        <v>45964.976388888892</v>
      </c>
      <c r="E66" t="s">
        <v>39</v>
      </c>
      <c r="G66">
        <v>2</v>
      </c>
      <c r="H66">
        <v>1</v>
      </c>
      <c r="I66">
        <v>2</v>
      </c>
      <c r="J66">
        <v>4</v>
      </c>
      <c r="K66">
        <v>2</v>
      </c>
      <c r="L66">
        <v>4</v>
      </c>
      <c r="M66">
        <v>4</v>
      </c>
      <c r="N66">
        <v>2</v>
      </c>
      <c r="O66">
        <v>2</v>
      </c>
      <c r="P66">
        <v>1</v>
      </c>
      <c r="Q66">
        <v>24</v>
      </c>
      <c r="R66">
        <v>24</v>
      </c>
      <c r="S66">
        <f>STANDARDIZE(Table17[[#This Row],[HS]],$F$2,$G$2)</f>
        <v>-2.0060565397256074</v>
      </c>
      <c r="T66">
        <f>10*((Table17[[#This Row],[HS]]-$F$2)/$G$2)+50</f>
        <v>29.939434602743926</v>
      </c>
      <c r="U66">
        <f>_xlfn.STDEV.P(Table17[[#This Row],[p1]:[p10]])</f>
        <v>1.1135528725660044</v>
      </c>
    </row>
    <row r="67" spans="1:21" x14ac:dyDescent="0.3">
      <c r="A67">
        <v>45021</v>
      </c>
      <c r="B67">
        <v>0</v>
      </c>
      <c r="C67">
        <v>1987</v>
      </c>
      <c r="D67" s="1">
        <v>45976.5</v>
      </c>
      <c r="E67">
        <v>2</v>
      </c>
      <c r="G67">
        <v>2</v>
      </c>
      <c r="H67">
        <v>2</v>
      </c>
      <c r="I67">
        <v>2</v>
      </c>
      <c r="J67">
        <v>3</v>
      </c>
      <c r="K67">
        <v>2</v>
      </c>
      <c r="L67">
        <v>2</v>
      </c>
      <c r="M67">
        <v>5</v>
      </c>
      <c r="N67">
        <v>3</v>
      </c>
      <c r="O67">
        <v>4</v>
      </c>
      <c r="P67">
        <v>1</v>
      </c>
      <c r="Q67">
        <v>26</v>
      </c>
      <c r="R67">
        <v>26</v>
      </c>
      <c r="S67">
        <f>STANDARDIZE(Table17[[#This Row],[HS]],$F$2,$G$2)</f>
        <v>-1.392560041972031</v>
      </c>
      <c r="T67">
        <f>10*((Table17[[#This Row],[HS]]-$F$2)/$G$2)+50</f>
        <v>36.074399580279689</v>
      </c>
      <c r="U67">
        <f>_xlfn.STDEV.P(Table17[[#This Row],[p1]:[p10]])</f>
        <v>1.1135528725660044</v>
      </c>
    </row>
    <row r="68" spans="1:21" x14ac:dyDescent="0.3">
      <c r="A68">
        <v>41949</v>
      </c>
      <c r="B68">
        <v>1</v>
      </c>
      <c r="C68">
        <v>2004</v>
      </c>
      <c r="D68" s="1">
        <v>45959.862500000003</v>
      </c>
      <c r="E68">
        <v>4</v>
      </c>
      <c r="G68">
        <v>5</v>
      </c>
      <c r="H68">
        <v>2</v>
      </c>
      <c r="I68">
        <v>4</v>
      </c>
      <c r="J68">
        <v>4</v>
      </c>
      <c r="K68">
        <v>4</v>
      </c>
      <c r="L68">
        <v>4</v>
      </c>
      <c r="M68">
        <v>4</v>
      </c>
      <c r="N68">
        <v>2</v>
      </c>
      <c r="O68">
        <v>2</v>
      </c>
      <c r="P68">
        <v>5</v>
      </c>
      <c r="Q68">
        <v>36</v>
      </c>
      <c r="R68">
        <v>36</v>
      </c>
      <c r="S68">
        <f>STANDARDIZE(Table17[[#This Row],[HS]],$F$2,$G$2)</f>
        <v>1.6749224467958519</v>
      </c>
      <c r="T68">
        <f>10*((Table17[[#This Row],[HS]]-$F$2)/$G$2)+50</f>
        <v>66.749224467958527</v>
      </c>
      <c r="U68">
        <f>_xlfn.STDEV.P(Table17[[#This Row],[p1]:[p10]])</f>
        <v>1.1135528725660044</v>
      </c>
    </row>
    <row r="69" spans="1:21" x14ac:dyDescent="0.3">
      <c r="A69">
        <v>40873</v>
      </c>
      <c r="B69">
        <v>0</v>
      </c>
      <c r="C69">
        <v>2005</v>
      </c>
      <c r="D69" s="1">
        <v>45958.543055555558</v>
      </c>
      <c r="E69" t="s">
        <v>62</v>
      </c>
      <c r="G69">
        <v>4</v>
      </c>
      <c r="H69">
        <v>2</v>
      </c>
      <c r="I69">
        <v>4</v>
      </c>
      <c r="J69">
        <v>4</v>
      </c>
      <c r="K69">
        <v>1</v>
      </c>
      <c r="L69">
        <v>5</v>
      </c>
      <c r="M69">
        <v>4</v>
      </c>
      <c r="N69">
        <v>4</v>
      </c>
      <c r="O69">
        <v>4</v>
      </c>
      <c r="P69">
        <v>4</v>
      </c>
      <c r="Q69">
        <v>36</v>
      </c>
      <c r="R69">
        <v>36</v>
      </c>
      <c r="S69">
        <f>STANDARDIZE(Table17[[#This Row],[HS]],$F$2,$G$2)</f>
        <v>1.6749224467958519</v>
      </c>
      <c r="T69">
        <f>10*((Table17[[#This Row],[HS]]-$F$2)/$G$2)+50</f>
        <v>66.749224467958527</v>
      </c>
      <c r="U69">
        <f>_xlfn.STDEV.P(Table17[[#This Row],[p1]:[p10]])</f>
        <v>1.1135528725660044</v>
      </c>
    </row>
    <row r="70" spans="1:21" x14ac:dyDescent="0.3">
      <c r="A70">
        <v>46250</v>
      </c>
      <c r="B70">
        <v>1</v>
      </c>
      <c r="C70">
        <v>2006</v>
      </c>
      <c r="D70" s="1">
        <v>45972.806250000001</v>
      </c>
      <c r="E70" t="s">
        <v>91</v>
      </c>
      <c r="G70">
        <v>2</v>
      </c>
      <c r="H70">
        <v>2</v>
      </c>
      <c r="I70">
        <v>1</v>
      </c>
      <c r="J70">
        <v>5</v>
      </c>
      <c r="K70">
        <v>2</v>
      </c>
      <c r="L70">
        <v>2</v>
      </c>
      <c r="M70">
        <v>2</v>
      </c>
      <c r="N70">
        <v>3</v>
      </c>
      <c r="O70">
        <v>4</v>
      </c>
      <c r="P70">
        <v>2</v>
      </c>
      <c r="Q70">
        <v>25</v>
      </c>
      <c r="R70">
        <v>25</v>
      </c>
      <c r="S70">
        <f>STANDARDIZE(Table17[[#This Row],[HS]],$F$2,$G$2)</f>
        <v>-1.6993082908488193</v>
      </c>
      <c r="T70">
        <f>10*((Table17[[#This Row],[HS]]-$F$2)/$G$2)+50</f>
        <v>33.006917091511809</v>
      </c>
      <c r="U70">
        <f>_xlfn.STDEV.P(Table17[[#This Row],[p1]:[p10]])</f>
        <v>1.1180339887498949</v>
      </c>
    </row>
    <row r="71" spans="1:21" x14ac:dyDescent="0.3">
      <c r="A71">
        <v>43736</v>
      </c>
      <c r="B71">
        <v>0</v>
      </c>
      <c r="C71">
        <v>2003</v>
      </c>
      <c r="D71" s="1">
        <v>45963.964583333334</v>
      </c>
      <c r="E71">
        <v>4</v>
      </c>
      <c r="G71">
        <v>4</v>
      </c>
      <c r="H71">
        <v>2</v>
      </c>
      <c r="I71">
        <v>4</v>
      </c>
      <c r="J71">
        <v>5</v>
      </c>
      <c r="K71">
        <v>2</v>
      </c>
      <c r="L71">
        <v>4</v>
      </c>
      <c r="M71">
        <v>3</v>
      </c>
      <c r="N71">
        <v>2</v>
      </c>
      <c r="O71">
        <v>4</v>
      </c>
      <c r="P71">
        <v>5</v>
      </c>
      <c r="Q71">
        <v>35</v>
      </c>
      <c r="R71">
        <v>35</v>
      </c>
      <c r="S71">
        <f>STANDARDIZE(Table17[[#This Row],[HS]],$F$2,$G$2)</f>
        <v>1.3681741979190636</v>
      </c>
      <c r="T71">
        <f>10*((Table17[[#This Row],[HS]]-$F$2)/$G$2)+50</f>
        <v>63.681741979190633</v>
      </c>
      <c r="U71">
        <f>_xlfn.STDEV.P(Table17[[#This Row],[p1]:[p10]])</f>
        <v>1.1180339887498949</v>
      </c>
    </row>
    <row r="72" spans="1:21" x14ac:dyDescent="0.3">
      <c r="A72">
        <v>43867</v>
      </c>
      <c r="B72">
        <v>1</v>
      </c>
      <c r="C72">
        <v>1989</v>
      </c>
      <c r="D72" s="1">
        <v>45964.522916666669</v>
      </c>
      <c r="E72">
        <v>2</v>
      </c>
      <c r="G72">
        <v>2</v>
      </c>
      <c r="H72">
        <v>5</v>
      </c>
      <c r="I72">
        <v>2</v>
      </c>
      <c r="J72">
        <v>4</v>
      </c>
      <c r="K72">
        <v>2</v>
      </c>
      <c r="L72">
        <v>4</v>
      </c>
      <c r="M72">
        <v>3</v>
      </c>
      <c r="N72">
        <v>5</v>
      </c>
      <c r="O72">
        <v>4</v>
      </c>
      <c r="P72">
        <v>4</v>
      </c>
      <c r="Q72">
        <v>35</v>
      </c>
      <c r="R72">
        <v>35</v>
      </c>
      <c r="S72">
        <f>STANDARDIZE(Table17[[#This Row],[HS]],$F$2,$G$2)</f>
        <v>1.3681741979190636</v>
      </c>
      <c r="T72">
        <f>10*((Table17[[#This Row],[HS]]-$F$2)/$G$2)+50</f>
        <v>63.681741979190633</v>
      </c>
      <c r="U72">
        <f>_xlfn.STDEV.P(Table17[[#This Row],[p1]:[p10]])</f>
        <v>1.1180339887498949</v>
      </c>
    </row>
    <row r="73" spans="1:21" x14ac:dyDescent="0.3">
      <c r="A73">
        <v>46523</v>
      </c>
      <c r="B73">
        <v>0</v>
      </c>
      <c r="C73">
        <v>2003</v>
      </c>
      <c r="D73" s="1">
        <v>45973.761111111111</v>
      </c>
      <c r="E73">
        <v>2</v>
      </c>
      <c r="G73">
        <v>2</v>
      </c>
      <c r="H73">
        <v>4</v>
      </c>
      <c r="I73">
        <v>2</v>
      </c>
      <c r="J73">
        <v>2</v>
      </c>
      <c r="K73">
        <v>2</v>
      </c>
      <c r="L73">
        <v>4</v>
      </c>
      <c r="M73">
        <v>2</v>
      </c>
      <c r="N73">
        <v>4</v>
      </c>
      <c r="O73">
        <v>5</v>
      </c>
      <c r="P73">
        <v>2</v>
      </c>
      <c r="Q73">
        <v>29</v>
      </c>
      <c r="R73">
        <v>29</v>
      </c>
      <c r="S73">
        <f>STANDARDIZE(Table17[[#This Row],[HS]],$F$2,$G$2)</f>
        <v>-0.47231529534166605</v>
      </c>
      <c r="T73">
        <f>10*((Table17[[#This Row],[HS]]-$F$2)/$G$2)+50</f>
        <v>45.276847046583342</v>
      </c>
      <c r="U73">
        <f>_xlfn.STDEV.P(Table17[[#This Row],[p1]:[p10]])</f>
        <v>1.1357816691600546</v>
      </c>
    </row>
    <row r="74" spans="1:21" x14ac:dyDescent="0.3">
      <c r="A74">
        <v>46416</v>
      </c>
      <c r="B74">
        <v>0</v>
      </c>
      <c r="C74">
        <v>2003</v>
      </c>
      <c r="D74" s="1">
        <v>45972.95208333333</v>
      </c>
      <c r="E74" t="s">
        <v>78</v>
      </c>
      <c r="G74">
        <v>2</v>
      </c>
      <c r="H74">
        <v>2</v>
      </c>
      <c r="I74">
        <v>2</v>
      </c>
      <c r="J74">
        <v>5</v>
      </c>
      <c r="K74">
        <v>2</v>
      </c>
      <c r="L74">
        <v>4</v>
      </c>
      <c r="M74">
        <v>4</v>
      </c>
      <c r="N74">
        <v>2</v>
      </c>
      <c r="O74">
        <v>2</v>
      </c>
      <c r="P74">
        <v>4</v>
      </c>
      <c r="Q74">
        <v>29</v>
      </c>
      <c r="R74">
        <v>29</v>
      </c>
      <c r="S74">
        <f>STANDARDIZE(Table17[[#This Row],[HS]],$F$2,$G$2)</f>
        <v>-0.47231529534166605</v>
      </c>
      <c r="T74">
        <f>10*((Table17[[#This Row],[HS]]-$F$2)/$G$2)+50</f>
        <v>45.276847046583342</v>
      </c>
      <c r="U74">
        <f>_xlfn.STDEV.P(Table17[[#This Row],[p1]:[p10]])</f>
        <v>1.1357816691600546</v>
      </c>
    </row>
    <row r="75" spans="1:21" x14ac:dyDescent="0.3">
      <c r="A75">
        <v>46739</v>
      </c>
      <c r="B75">
        <v>0</v>
      </c>
      <c r="C75">
        <v>2005</v>
      </c>
      <c r="D75" s="1">
        <v>45976.943055555559</v>
      </c>
      <c r="E75">
        <v>5</v>
      </c>
      <c r="G75">
        <v>2</v>
      </c>
      <c r="H75">
        <v>2</v>
      </c>
      <c r="I75">
        <v>2</v>
      </c>
      <c r="J75">
        <v>4</v>
      </c>
      <c r="K75">
        <v>2</v>
      </c>
      <c r="L75">
        <v>4</v>
      </c>
      <c r="M75">
        <v>2</v>
      </c>
      <c r="N75">
        <v>2</v>
      </c>
      <c r="O75">
        <v>5</v>
      </c>
      <c r="P75">
        <v>4</v>
      </c>
      <c r="Q75">
        <v>29</v>
      </c>
      <c r="R75">
        <v>29</v>
      </c>
      <c r="S75">
        <f>STANDARDIZE(Table17[[#This Row],[HS]],$F$2,$G$2)</f>
        <v>-0.47231529534166605</v>
      </c>
      <c r="T75">
        <f>10*((Table17[[#This Row],[HS]]-$F$2)/$G$2)+50</f>
        <v>45.276847046583342</v>
      </c>
      <c r="U75">
        <f>_xlfn.STDEV.P(Table17[[#This Row],[p1]:[p10]])</f>
        <v>1.1357816691600546</v>
      </c>
    </row>
    <row r="76" spans="1:21" x14ac:dyDescent="0.3">
      <c r="A76">
        <v>42063</v>
      </c>
      <c r="B76">
        <v>0</v>
      </c>
      <c r="C76">
        <v>2003</v>
      </c>
      <c r="D76" s="1">
        <v>45959.90902777778</v>
      </c>
      <c r="E76">
        <v>3</v>
      </c>
      <c r="G76">
        <v>2</v>
      </c>
      <c r="H76">
        <v>2</v>
      </c>
      <c r="I76">
        <v>4</v>
      </c>
      <c r="J76">
        <v>4</v>
      </c>
      <c r="K76">
        <v>2</v>
      </c>
      <c r="L76">
        <v>2</v>
      </c>
      <c r="M76">
        <v>4</v>
      </c>
      <c r="N76">
        <v>4</v>
      </c>
      <c r="O76">
        <v>2</v>
      </c>
      <c r="P76">
        <v>5</v>
      </c>
      <c r="Q76">
        <v>31</v>
      </c>
      <c r="R76">
        <v>31</v>
      </c>
      <c r="S76">
        <f>STANDARDIZE(Table17[[#This Row],[HS]],$F$2,$G$2)</f>
        <v>0.14118120241191051</v>
      </c>
      <c r="T76">
        <f>10*((Table17[[#This Row],[HS]]-$F$2)/$G$2)+50</f>
        <v>51.411812024119108</v>
      </c>
      <c r="U76">
        <f>_xlfn.STDEV.P(Table17[[#This Row],[p1]:[p10]])</f>
        <v>1.1357816691600546</v>
      </c>
    </row>
    <row r="77" spans="1:21" x14ac:dyDescent="0.3">
      <c r="A77">
        <v>43797</v>
      </c>
      <c r="B77">
        <v>1</v>
      </c>
      <c r="C77">
        <v>1999</v>
      </c>
      <c r="D77" s="1">
        <v>45964.397222222222</v>
      </c>
      <c r="E77" t="s">
        <v>30</v>
      </c>
      <c r="G77">
        <v>4</v>
      </c>
      <c r="H77">
        <v>2</v>
      </c>
      <c r="I77">
        <v>2</v>
      </c>
      <c r="J77">
        <v>5</v>
      </c>
      <c r="K77">
        <v>2</v>
      </c>
      <c r="L77">
        <v>4</v>
      </c>
      <c r="M77">
        <v>4</v>
      </c>
      <c r="N77">
        <v>2</v>
      </c>
      <c r="O77">
        <v>4</v>
      </c>
      <c r="P77">
        <v>2</v>
      </c>
      <c r="Q77">
        <v>31</v>
      </c>
      <c r="R77">
        <v>31</v>
      </c>
      <c r="S77">
        <f>STANDARDIZE(Table17[[#This Row],[HS]],$F$2,$G$2)</f>
        <v>0.14118120241191051</v>
      </c>
      <c r="T77">
        <f>10*((Table17[[#This Row],[HS]]-$F$2)/$G$2)+50</f>
        <v>51.411812024119108</v>
      </c>
      <c r="U77">
        <f>_xlfn.STDEV.P(Table17[[#This Row],[p1]:[p10]])</f>
        <v>1.1357816691600546</v>
      </c>
    </row>
    <row r="78" spans="1:21" x14ac:dyDescent="0.3">
      <c r="A78">
        <v>42156</v>
      </c>
      <c r="B78">
        <v>1</v>
      </c>
      <c r="C78">
        <v>1999</v>
      </c>
      <c r="D78" s="1">
        <v>45959.979861111111</v>
      </c>
      <c r="E78" t="s">
        <v>28</v>
      </c>
      <c r="G78">
        <v>2</v>
      </c>
      <c r="H78">
        <v>4</v>
      </c>
      <c r="I78">
        <v>4</v>
      </c>
      <c r="J78">
        <v>4</v>
      </c>
      <c r="K78">
        <v>1</v>
      </c>
      <c r="L78">
        <v>4</v>
      </c>
      <c r="M78">
        <v>4</v>
      </c>
      <c r="N78">
        <v>4</v>
      </c>
      <c r="O78">
        <v>2</v>
      </c>
      <c r="P78">
        <v>2</v>
      </c>
      <c r="Q78">
        <v>31</v>
      </c>
      <c r="R78">
        <v>31</v>
      </c>
      <c r="S78">
        <f>STANDARDIZE(Table17[[#This Row],[HS]],$F$2,$G$2)</f>
        <v>0.14118120241191051</v>
      </c>
      <c r="T78">
        <f>10*((Table17[[#This Row],[HS]]-$F$2)/$G$2)+50</f>
        <v>51.411812024119108</v>
      </c>
      <c r="U78">
        <f>_xlfn.STDEV.P(Table17[[#This Row],[p1]:[p10]])</f>
        <v>1.1357816691600546</v>
      </c>
    </row>
    <row r="79" spans="1:21" x14ac:dyDescent="0.3">
      <c r="A79">
        <v>42744</v>
      </c>
      <c r="B79">
        <v>0</v>
      </c>
      <c r="C79">
        <v>1991</v>
      </c>
      <c r="D79" s="1">
        <v>45961.331944444442</v>
      </c>
      <c r="E79">
        <v>1</v>
      </c>
      <c r="G79">
        <v>2</v>
      </c>
      <c r="H79">
        <v>2</v>
      </c>
      <c r="I79">
        <v>2</v>
      </c>
      <c r="J79">
        <v>4</v>
      </c>
      <c r="K79">
        <v>3</v>
      </c>
      <c r="L79">
        <v>5</v>
      </c>
      <c r="M79">
        <v>4</v>
      </c>
      <c r="N79">
        <v>3</v>
      </c>
      <c r="O79">
        <v>2</v>
      </c>
      <c r="P79">
        <v>1</v>
      </c>
      <c r="Q79">
        <v>28</v>
      </c>
      <c r="R79">
        <v>28</v>
      </c>
      <c r="S79">
        <f>STANDARDIZE(Table17[[#This Row],[HS]],$F$2,$G$2)</f>
        <v>-0.77906354421845436</v>
      </c>
      <c r="T79">
        <f>10*((Table17[[#This Row],[HS]]-$F$2)/$G$2)+50</f>
        <v>42.209364557815455</v>
      </c>
      <c r="U79">
        <f>_xlfn.STDEV.P(Table17[[#This Row],[p1]:[p10]])</f>
        <v>1.1661903789690602</v>
      </c>
    </row>
    <row r="80" spans="1:21" x14ac:dyDescent="0.3">
      <c r="A80">
        <v>44011</v>
      </c>
      <c r="B80">
        <v>0</v>
      </c>
      <c r="C80">
        <v>1991</v>
      </c>
      <c r="D80" s="1">
        <v>45964.590277777781</v>
      </c>
      <c r="E80">
        <v>2</v>
      </c>
      <c r="G80">
        <v>1</v>
      </c>
      <c r="H80">
        <v>2</v>
      </c>
      <c r="I80">
        <v>2</v>
      </c>
      <c r="J80">
        <v>4</v>
      </c>
      <c r="K80">
        <v>2</v>
      </c>
      <c r="L80">
        <v>4</v>
      </c>
      <c r="M80">
        <v>3</v>
      </c>
      <c r="N80">
        <v>3</v>
      </c>
      <c r="O80">
        <v>2</v>
      </c>
      <c r="P80">
        <v>5</v>
      </c>
      <c r="Q80">
        <v>28</v>
      </c>
      <c r="R80">
        <v>28</v>
      </c>
      <c r="S80">
        <f>STANDARDIZE(Table17[[#This Row],[HS]],$F$2,$G$2)</f>
        <v>-0.77906354421845436</v>
      </c>
      <c r="T80">
        <f>10*((Table17[[#This Row],[HS]]-$F$2)/$G$2)+50</f>
        <v>42.209364557815455</v>
      </c>
      <c r="U80">
        <f>_xlfn.STDEV.P(Table17[[#This Row],[p1]:[p10]])</f>
        <v>1.1661903789690602</v>
      </c>
    </row>
    <row r="81" spans="1:21" x14ac:dyDescent="0.3">
      <c r="A81">
        <v>43694</v>
      </c>
      <c r="B81">
        <v>0</v>
      </c>
      <c r="C81">
        <v>1992</v>
      </c>
      <c r="D81" s="1">
        <v>45963.86041666667</v>
      </c>
      <c r="E81" t="s">
        <v>53</v>
      </c>
      <c r="G81">
        <v>2</v>
      </c>
      <c r="H81">
        <v>4</v>
      </c>
      <c r="I81">
        <v>4</v>
      </c>
      <c r="J81">
        <v>2</v>
      </c>
      <c r="K81">
        <v>1</v>
      </c>
      <c r="L81">
        <v>5</v>
      </c>
      <c r="M81">
        <v>3</v>
      </c>
      <c r="N81">
        <v>2</v>
      </c>
      <c r="O81">
        <v>2</v>
      </c>
      <c r="P81">
        <v>3</v>
      </c>
      <c r="Q81">
        <v>28</v>
      </c>
      <c r="R81">
        <v>28</v>
      </c>
      <c r="S81">
        <f>STANDARDIZE(Table17[[#This Row],[HS]],$F$2,$G$2)</f>
        <v>-0.77906354421845436</v>
      </c>
      <c r="T81">
        <f>10*((Table17[[#This Row],[HS]]-$F$2)/$G$2)+50</f>
        <v>42.209364557815455</v>
      </c>
      <c r="U81">
        <f>_xlfn.STDEV.P(Table17[[#This Row],[p1]:[p10]])</f>
        <v>1.1661903789690602</v>
      </c>
    </row>
    <row r="82" spans="1:21" x14ac:dyDescent="0.3">
      <c r="A82">
        <v>43742</v>
      </c>
      <c r="B82">
        <v>0</v>
      </c>
      <c r="C82">
        <v>2003</v>
      </c>
      <c r="D82" s="1">
        <v>45964.02847222222</v>
      </c>
      <c r="E82" t="s">
        <v>95</v>
      </c>
      <c r="G82">
        <v>3</v>
      </c>
      <c r="H82">
        <v>4</v>
      </c>
      <c r="I82">
        <v>3</v>
      </c>
      <c r="J82">
        <v>2</v>
      </c>
      <c r="K82">
        <v>1</v>
      </c>
      <c r="L82">
        <v>5</v>
      </c>
      <c r="M82">
        <v>4</v>
      </c>
      <c r="N82">
        <v>4</v>
      </c>
      <c r="O82">
        <v>4</v>
      </c>
      <c r="P82">
        <v>2</v>
      </c>
      <c r="Q82">
        <v>32</v>
      </c>
      <c r="R82">
        <v>32</v>
      </c>
      <c r="S82">
        <f>STANDARDIZE(Table17[[#This Row],[HS]],$F$2,$G$2)</f>
        <v>0.44792945128869882</v>
      </c>
      <c r="T82">
        <f>10*((Table17[[#This Row],[HS]]-$F$2)/$G$2)+50</f>
        <v>54.479294512886987</v>
      </c>
      <c r="U82">
        <f>_xlfn.STDEV.P(Table17[[#This Row],[p1]:[p10]])</f>
        <v>1.1661903789690602</v>
      </c>
    </row>
    <row r="83" spans="1:21" x14ac:dyDescent="0.3">
      <c r="A83">
        <v>46330</v>
      </c>
      <c r="B83">
        <v>0</v>
      </c>
      <c r="C83">
        <v>2007</v>
      </c>
      <c r="D83" s="1">
        <v>45972.954861111109</v>
      </c>
      <c r="E83" t="s">
        <v>96</v>
      </c>
      <c r="G83">
        <v>2</v>
      </c>
      <c r="H83">
        <v>2</v>
      </c>
      <c r="I83">
        <v>1</v>
      </c>
      <c r="J83">
        <v>4</v>
      </c>
      <c r="K83">
        <v>4</v>
      </c>
      <c r="L83">
        <v>4</v>
      </c>
      <c r="M83">
        <v>3</v>
      </c>
      <c r="N83">
        <v>3</v>
      </c>
      <c r="O83">
        <v>5</v>
      </c>
      <c r="P83">
        <v>4</v>
      </c>
      <c r="Q83">
        <v>32</v>
      </c>
      <c r="R83">
        <v>32</v>
      </c>
      <c r="S83">
        <f>STANDARDIZE(Table17[[#This Row],[HS]],$F$2,$G$2)</f>
        <v>0.44792945128869882</v>
      </c>
      <c r="T83">
        <f>10*((Table17[[#This Row],[HS]]-$F$2)/$G$2)+50</f>
        <v>54.479294512886987</v>
      </c>
      <c r="U83">
        <f>_xlfn.STDEV.P(Table17[[#This Row],[p1]:[p10]])</f>
        <v>1.1661903789690602</v>
      </c>
    </row>
    <row r="84" spans="1:21" x14ac:dyDescent="0.3">
      <c r="A84">
        <v>41702</v>
      </c>
      <c r="B84">
        <v>0</v>
      </c>
      <c r="C84">
        <v>2003</v>
      </c>
      <c r="D84" s="1">
        <v>45959.754861111112</v>
      </c>
      <c r="E84">
        <v>0.5</v>
      </c>
      <c r="G84">
        <v>4</v>
      </c>
      <c r="H84">
        <v>5</v>
      </c>
      <c r="I84">
        <v>4</v>
      </c>
      <c r="J84">
        <v>2</v>
      </c>
      <c r="K84">
        <v>2</v>
      </c>
      <c r="L84">
        <v>3</v>
      </c>
      <c r="M84">
        <v>4</v>
      </c>
      <c r="N84">
        <v>4</v>
      </c>
      <c r="O84">
        <v>1</v>
      </c>
      <c r="P84">
        <v>3</v>
      </c>
      <c r="Q84">
        <v>32</v>
      </c>
      <c r="R84">
        <v>32</v>
      </c>
      <c r="S84">
        <f>STANDARDIZE(Table17[[#This Row],[HS]],$F$2,$G$2)</f>
        <v>0.44792945128869882</v>
      </c>
      <c r="T84">
        <f>10*((Table17[[#This Row],[HS]]-$F$2)/$G$2)+50</f>
        <v>54.479294512886987</v>
      </c>
      <c r="U84">
        <f>_xlfn.STDEV.P(Table17[[#This Row],[p1]:[p10]])</f>
        <v>1.1661903789690602</v>
      </c>
    </row>
    <row r="85" spans="1:21" x14ac:dyDescent="0.3">
      <c r="A85">
        <v>42176</v>
      </c>
      <c r="B85">
        <v>1</v>
      </c>
      <c r="C85">
        <v>2000</v>
      </c>
      <c r="D85" s="1">
        <v>45960.037499999999</v>
      </c>
      <c r="E85">
        <v>1</v>
      </c>
      <c r="G85">
        <v>1</v>
      </c>
      <c r="H85">
        <v>4</v>
      </c>
      <c r="I85">
        <v>3</v>
      </c>
      <c r="J85">
        <v>4</v>
      </c>
      <c r="K85">
        <v>2</v>
      </c>
      <c r="L85">
        <v>4</v>
      </c>
      <c r="M85">
        <v>4</v>
      </c>
      <c r="N85">
        <v>2</v>
      </c>
      <c r="O85">
        <v>3</v>
      </c>
      <c r="P85">
        <v>5</v>
      </c>
      <c r="Q85">
        <v>32</v>
      </c>
      <c r="R85">
        <v>32</v>
      </c>
      <c r="S85">
        <f>STANDARDIZE(Table17[[#This Row],[HS]],$F$2,$G$2)</f>
        <v>0.44792945128869882</v>
      </c>
      <c r="T85">
        <f>10*((Table17[[#This Row],[HS]]-$F$2)/$G$2)+50</f>
        <v>54.479294512886987</v>
      </c>
      <c r="U85">
        <f>_xlfn.STDEV.P(Table17[[#This Row],[p1]:[p10]])</f>
        <v>1.1661903789690602</v>
      </c>
    </row>
    <row r="86" spans="1:21" x14ac:dyDescent="0.3">
      <c r="A86">
        <v>43870</v>
      </c>
      <c r="B86">
        <v>0</v>
      </c>
      <c r="C86">
        <v>2003</v>
      </c>
      <c r="D86" s="1">
        <v>45964.425694444442</v>
      </c>
      <c r="E86" t="s">
        <v>65</v>
      </c>
      <c r="G86">
        <v>2</v>
      </c>
      <c r="H86">
        <v>2</v>
      </c>
      <c r="I86">
        <v>2</v>
      </c>
      <c r="J86">
        <v>5</v>
      </c>
      <c r="K86">
        <v>2</v>
      </c>
      <c r="L86">
        <v>5</v>
      </c>
      <c r="M86">
        <v>3</v>
      </c>
      <c r="N86">
        <v>3</v>
      </c>
      <c r="O86">
        <v>4</v>
      </c>
      <c r="P86">
        <v>4</v>
      </c>
      <c r="Q86">
        <v>32</v>
      </c>
      <c r="R86">
        <v>32</v>
      </c>
      <c r="S86">
        <f>STANDARDIZE(Table17[[#This Row],[HS]],$F$2,$G$2)</f>
        <v>0.44792945128869882</v>
      </c>
      <c r="T86">
        <f>10*((Table17[[#This Row],[HS]]-$F$2)/$G$2)+50</f>
        <v>54.479294512886987</v>
      </c>
      <c r="U86">
        <f>_xlfn.STDEV.P(Table17[[#This Row],[p1]:[p10]])</f>
        <v>1.1661903789690602</v>
      </c>
    </row>
    <row r="87" spans="1:21" x14ac:dyDescent="0.3">
      <c r="A87">
        <v>43663</v>
      </c>
      <c r="B87">
        <v>1</v>
      </c>
      <c r="C87">
        <v>1992</v>
      </c>
      <c r="D87" s="1">
        <v>45963.818749999999</v>
      </c>
      <c r="E87">
        <v>5</v>
      </c>
      <c r="G87">
        <v>2</v>
      </c>
      <c r="H87">
        <v>1</v>
      </c>
      <c r="I87">
        <v>4</v>
      </c>
      <c r="J87">
        <v>5</v>
      </c>
      <c r="K87">
        <v>2</v>
      </c>
      <c r="L87">
        <v>4</v>
      </c>
      <c r="M87">
        <v>3</v>
      </c>
      <c r="N87">
        <v>3</v>
      </c>
      <c r="O87">
        <v>2</v>
      </c>
      <c r="P87">
        <v>4</v>
      </c>
      <c r="Q87">
        <v>30</v>
      </c>
      <c r="R87">
        <v>30</v>
      </c>
      <c r="S87">
        <f>STANDARDIZE(Table17[[#This Row],[HS]],$F$2,$G$2)</f>
        <v>-0.16556704646487777</v>
      </c>
      <c r="T87">
        <f>10*((Table17[[#This Row],[HS]]-$F$2)/$G$2)+50</f>
        <v>48.344329535351221</v>
      </c>
      <c r="U87">
        <f>_xlfn.STDEV.P(Table17[[#This Row],[p1]:[p10]])</f>
        <v>1.1832159566199232</v>
      </c>
    </row>
    <row r="88" spans="1:21" x14ac:dyDescent="0.3">
      <c r="A88">
        <v>42935</v>
      </c>
      <c r="B88">
        <v>0</v>
      </c>
      <c r="C88">
        <v>2003</v>
      </c>
      <c r="D88" s="1">
        <v>45961.627083333333</v>
      </c>
      <c r="E88" t="s">
        <v>28</v>
      </c>
      <c r="G88">
        <v>5</v>
      </c>
      <c r="H88">
        <v>2</v>
      </c>
      <c r="I88">
        <v>3</v>
      </c>
      <c r="J88">
        <v>4</v>
      </c>
      <c r="K88">
        <v>2</v>
      </c>
      <c r="L88">
        <v>4</v>
      </c>
      <c r="M88">
        <v>3</v>
      </c>
      <c r="N88">
        <v>4</v>
      </c>
      <c r="O88">
        <v>1</v>
      </c>
      <c r="P88">
        <v>2</v>
      </c>
      <c r="Q88">
        <v>30</v>
      </c>
      <c r="R88">
        <v>30</v>
      </c>
      <c r="S88">
        <f>STANDARDIZE(Table17[[#This Row],[HS]],$F$2,$G$2)</f>
        <v>-0.16556704646487777</v>
      </c>
      <c r="T88">
        <f>10*((Table17[[#This Row],[HS]]-$F$2)/$G$2)+50</f>
        <v>48.344329535351221</v>
      </c>
      <c r="U88">
        <f>_xlfn.STDEV.P(Table17[[#This Row],[p1]:[p10]])</f>
        <v>1.1832159566199232</v>
      </c>
    </row>
    <row r="89" spans="1:21" x14ac:dyDescent="0.3">
      <c r="A89">
        <v>44012</v>
      </c>
      <c r="B89">
        <v>0</v>
      </c>
      <c r="C89">
        <v>1959</v>
      </c>
      <c r="D89" s="1">
        <v>45964.6</v>
      </c>
      <c r="E89" t="s">
        <v>28</v>
      </c>
      <c r="G89">
        <v>2</v>
      </c>
      <c r="H89">
        <v>2</v>
      </c>
      <c r="I89">
        <v>3</v>
      </c>
      <c r="J89">
        <v>4</v>
      </c>
      <c r="K89">
        <v>1</v>
      </c>
      <c r="L89">
        <v>4</v>
      </c>
      <c r="M89">
        <v>5</v>
      </c>
      <c r="N89">
        <v>2</v>
      </c>
      <c r="O89">
        <v>2</v>
      </c>
      <c r="P89">
        <v>2</v>
      </c>
      <c r="Q89">
        <v>27</v>
      </c>
      <c r="R89">
        <v>27</v>
      </c>
      <c r="S89">
        <f>STANDARDIZE(Table17[[#This Row],[HS]],$F$2,$G$2)</f>
        <v>-1.0858117930952427</v>
      </c>
      <c r="T89">
        <f>10*((Table17[[#This Row],[HS]]-$F$2)/$G$2)+50</f>
        <v>39.141882069047575</v>
      </c>
      <c r="U89">
        <f>_xlfn.STDEV.P(Table17[[#This Row],[p1]:[p10]])</f>
        <v>1.1874342087037917</v>
      </c>
    </row>
    <row r="90" spans="1:21" x14ac:dyDescent="0.3">
      <c r="A90">
        <v>41087</v>
      </c>
      <c r="B90">
        <v>0</v>
      </c>
      <c r="C90">
        <v>1981</v>
      </c>
      <c r="D90" s="1">
        <v>45958.962500000001</v>
      </c>
      <c r="E90">
        <v>3</v>
      </c>
      <c r="G90">
        <v>2</v>
      </c>
      <c r="H90">
        <v>1</v>
      </c>
      <c r="I90">
        <v>2</v>
      </c>
      <c r="J90">
        <v>5</v>
      </c>
      <c r="K90">
        <v>2</v>
      </c>
      <c r="L90">
        <v>2</v>
      </c>
      <c r="M90">
        <v>3</v>
      </c>
      <c r="N90">
        <v>2</v>
      </c>
      <c r="O90">
        <v>4</v>
      </c>
      <c r="P90">
        <v>4</v>
      </c>
      <c r="Q90">
        <v>27</v>
      </c>
      <c r="R90">
        <v>27</v>
      </c>
      <c r="S90">
        <f>STANDARDIZE(Table17[[#This Row],[HS]],$F$2,$G$2)</f>
        <v>-1.0858117930952427</v>
      </c>
      <c r="T90">
        <f>10*((Table17[[#This Row],[HS]]-$F$2)/$G$2)+50</f>
        <v>39.141882069047575</v>
      </c>
      <c r="U90">
        <f>_xlfn.STDEV.P(Table17[[#This Row],[p1]:[p10]])</f>
        <v>1.1874342087037917</v>
      </c>
    </row>
    <row r="91" spans="1:21" x14ac:dyDescent="0.3">
      <c r="A91">
        <v>41105</v>
      </c>
      <c r="B91">
        <v>0</v>
      </c>
      <c r="C91">
        <v>1981</v>
      </c>
      <c r="D91" s="1">
        <v>45959.290277777778</v>
      </c>
      <c r="E91" t="s">
        <v>44</v>
      </c>
      <c r="G91">
        <v>3</v>
      </c>
      <c r="H91">
        <v>2</v>
      </c>
      <c r="I91">
        <v>2</v>
      </c>
      <c r="J91">
        <v>5</v>
      </c>
      <c r="K91">
        <v>2</v>
      </c>
      <c r="L91">
        <v>4</v>
      </c>
      <c r="M91">
        <v>4</v>
      </c>
      <c r="N91">
        <v>2</v>
      </c>
      <c r="O91">
        <v>2</v>
      </c>
      <c r="P91">
        <v>1</v>
      </c>
      <c r="Q91">
        <v>27</v>
      </c>
      <c r="R91">
        <v>27</v>
      </c>
      <c r="S91">
        <f>STANDARDIZE(Table17[[#This Row],[HS]],$F$2,$G$2)</f>
        <v>-1.0858117930952427</v>
      </c>
      <c r="T91">
        <f>10*((Table17[[#This Row],[HS]]-$F$2)/$G$2)+50</f>
        <v>39.141882069047575</v>
      </c>
      <c r="U91">
        <f>_xlfn.STDEV.P(Table17[[#This Row],[p1]:[p10]])</f>
        <v>1.1874342087037917</v>
      </c>
    </row>
    <row r="92" spans="1:21" x14ac:dyDescent="0.3">
      <c r="A92">
        <v>40822</v>
      </c>
      <c r="B92">
        <v>0</v>
      </c>
      <c r="C92">
        <v>2005</v>
      </c>
      <c r="D92" s="1">
        <v>45958.53125</v>
      </c>
      <c r="E92">
        <v>4</v>
      </c>
      <c r="G92">
        <v>3</v>
      </c>
      <c r="H92">
        <v>1</v>
      </c>
      <c r="I92">
        <v>2</v>
      </c>
      <c r="J92">
        <v>5</v>
      </c>
      <c r="K92">
        <v>2</v>
      </c>
      <c r="L92">
        <v>2</v>
      </c>
      <c r="M92">
        <v>2</v>
      </c>
      <c r="N92">
        <v>4</v>
      </c>
      <c r="O92">
        <v>4</v>
      </c>
      <c r="P92">
        <v>2</v>
      </c>
      <c r="Q92">
        <v>27</v>
      </c>
      <c r="R92">
        <v>27</v>
      </c>
      <c r="S92">
        <f>STANDARDIZE(Table17[[#This Row],[HS]],$F$2,$G$2)</f>
        <v>-1.0858117930952427</v>
      </c>
      <c r="T92">
        <f>10*((Table17[[#This Row],[HS]]-$F$2)/$G$2)+50</f>
        <v>39.141882069047575</v>
      </c>
      <c r="U92">
        <f>_xlfn.STDEV.P(Table17[[#This Row],[p1]:[p10]])</f>
        <v>1.1874342087037917</v>
      </c>
    </row>
    <row r="93" spans="1:21" x14ac:dyDescent="0.3">
      <c r="A93">
        <v>43665</v>
      </c>
      <c r="B93">
        <v>0</v>
      </c>
      <c r="C93">
        <v>1998</v>
      </c>
      <c r="D93" s="1">
        <v>45963.806250000001</v>
      </c>
      <c r="E93">
        <v>6</v>
      </c>
      <c r="G93">
        <v>2</v>
      </c>
      <c r="H93">
        <v>2</v>
      </c>
      <c r="I93">
        <v>1</v>
      </c>
      <c r="J93">
        <v>4</v>
      </c>
      <c r="K93">
        <v>4</v>
      </c>
      <c r="L93">
        <v>2</v>
      </c>
      <c r="M93">
        <v>3</v>
      </c>
      <c r="N93">
        <v>1</v>
      </c>
      <c r="O93">
        <v>4</v>
      </c>
      <c r="P93">
        <v>4</v>
      </c>
      <c r="Q93">
        <v>27</v>
      </c>
      <c r="R93">
        <v>27</v>
      </c>
      <c r="S93">
        <f>STANDARDIZE(Table17[[#This Row],[HS]],$F$2,$G$2)</f>
        <v>-1.0858117930952427</v>
      </c>
      <c r="T93">
        <f>10*((Table17[[#This Row],[HS]]-$F$2)/$G$2)+50</f>
        <v>39.141882069047575</v>
      </c>
      <c r="U93">
        <f>_xlfn.STDEV.P(Table17[[#This Row],[p1]:[p10]])</f>
        <v>1.1874342087037917</v>
      </c>
    </row>
    <row r="94" spans="1:21" x14ac:dyDescent="0.3">
      <c r="A94">
        <v>42045</v>
      </c>
      <c r="B94">
        <v>0</v>
      </c>
      <c r="C94">
        <v>2005</v>
      </c>
      <c r="D94" s="1">
        <v>45959.901388888888</v>
      </c>
      <c r="E94" t="s">
        <v>75</v>
      </c>
      <c r="G94">
        <v>3</v>
      </c>
      <c r="H94">
        <v>2</v>
      </c>
      <c r="I94">
        <v>4</v>
      </c>
      <c r="J94">
        <v>4</v>
      </c>
      <c r="K94">
        <v>1</v>
      </c>
      <c r="L94">
        <v>4</v>
      </c>
      <c r="M94">
        <v>5</v>
      </c>
      <c r="N94">
        <v>4</v>
      </c>
      <c r="O94">
        <v>2</v>
      </c>
      <c r="P94">
        <v>4</v>
      </c>
      <c r="Q94">
        <v>33</v>
      </c>
      <c r="R94">
        <v>33</v>
      </c>
      <c r="S94">
        <f>STANDARDIZE(Table17[[#This Row],[HS]],$F$2,$G$2)</f>
        <v>0.75467770016548708</v>
      </c>
      <c r="T94">
        <f>10*((Table17[[#This Row],[HS]]-$F$2)/$G$2)+50</f>
        <v>57.546777001654874</v>
      </c>
      <c r="U94">
        <f>_xlfn.STDEV.P(Table17[[#This Row],[p1]:[p10]])</f>
        <v>1.1874342087037917</v>
      </c>
    </row>
    <row r="95" spans="1:21" x14ac:dyDescent="0.3">
      <c r="A95">
        <v>44162</v>
      </c>
      <c r="B95">
        <v>1</v>
      </c>
      <c r="C95">
        <v>2003</v>
      </c>
      <c r="D95" s="1">
        <v>45964.816666666666</v>
      </c>
      <c r="E95">
        <v>2</v>
      </c>
      <c r="G95">
        <v>4</v>
      </c>
      <c r="H95">
        <v>2</v>
      </c>
      <c r="I95">
        <v>2</v>
      </c>
      <c r="J95">
        <v>5</v>
      </c>
      <c r="K95">
        <v>2</v>
      </c>
      <c r="L95">
        <v>5</v>
      </c>
      <c r="M95">
        <v>3</v>
      </c>
      <c r="N95">
        <v>2</v>
      </c>
      <c r="O95">
        <v>4</v>
      </c>
      <c r="P95">
        <v>4</v>
      </c>
      <c r="Q95">
        <v>33</v>
      </c>
      <c r="R95">
        <v>33</v>
      </c>
      <c r="S95">
        <f>STANDARDIZE(Table17[[#This Row],[HS]],$F$2,$G$2)</f>
        <v>0.75467770016548708</v>
      </c>
      <c r="T95">
        <f>10*((Table17[[#This Row],[HS]]-$F$2)/$G$2)+50</f>
        <v>57.546777001654874</v>
      </c>
      <c r="U95">
        <f>_xlfn.STDEV.P(Table17[[#This Row],[p1]:[p10]])</f>
        <v>1.1874342087037917</v>
      </c>
    </row>
    <row r="96" spans="1:21" x14ac:dyDescent="0.3">
      <c r="A96">
        <v>45855</v>
      </c>
      <c r="B96">
        <v>0</v>
      </c>
      <c r="C96">
        <v>1970</v>
      </c>
      <c r="D96" s="1">
        <v>45970.536805555559</v>
      </c>
      <c r="E96" t="s">
        <v>28</v>
      </c>
      <c r="G96">
        <v>4</v>
      </c>
      <c r="H96">
        <v>4</v>
      </c>
      <c r="I96">
        <v>3</v>
      </c>
      <c r="J96">
        <v>2</v>
      </c>
      <c r="K96">
        <v>1</v>
      </c>
      <c r="L96">
        <v>4</v>
      </c>
      <c r="M96">
        <v>4</v>
      </c>
      <c r="N96">
        <v>5</v>
      </c>
      <c r="O96">
        <v>4</v>
      </c>
      <c r="P96">
        <v>2</v>
      </c>
      <c r="Q96">
        <v>33</v>
      </c>
      <c r="R96">
        <v>33</v>
      </c>
      <c r="S96">
        <f>STANDARDIZE(Table17[[#This Row],[HS]],$F$2,$G$2)</f>
        <v>0.75467770016548708</v>
      </c>
      <c r="T96">
        <f>10*((Table17[[#This Row],[HS]]-$F$2)/$G$2)+50</f>
        <v>57.546777001654874</v>
      </c>
      <c r="U96">
        <f>_xlfn.STDEV.P(Table17[[#This Row],[p1]:[p10]])</f>
        <v>1.1874342087037917</v>
      </c>
    </row>
    <row r="97" spans="1:21" x14ac:dyDescent="0.3">
      <c r="A97">
        <v>45509</v>
      </c>
      <c r="B97">
        <v>0</v>
      </c>
      <c r="C97">
        <v>1994</v>
      </c>
      <c r="D97" s="1">
        <v>45968.723611111112</v>
      </c>
      <c r="E97" t="s">
        <v>28</v>
      </c>
      <c r="G97">
        <v>4</v>
      </c>
      <c r="H97">
        <v>4</v>
      </c>
      <c r="I97">
        <v>3</v>
      </c>
      <c r="J97">
        <v>4</v>
      </c>
      <c r="K97">
        <v>1</v>
      </c>
      <c r="L97">
        <v>4</v>
      </c>
      <c r="M97">
        <v>4</v>
      </c>
      <c r="N97">
        <v>4</v>
      </c>
      <c r="O97">
        <v>4</v>
      </c>
      <c r="P97">
        <v>1</v>
      </c>
      <c r="Q97">
        <v>33</v>
      </c>
      <c r="R97">
        <v>33</v>
      </c>
      <c r="S97">
        <f>STANDARDIZE(Table17[[#This Row],[HS]],$F$2,$G$2)</f>
        <v>0.75467770016548708</v>
      </c>
      <c r="T97">
        <f>10*((Table17[[#This Row],[HS]]-$F$2)/$G$2)+50</f>
        <v>57.546777001654874</v>
      </c>
      <c r="U97">
        <f>_xlfn.STDEV.P(Table17[[#This Row],[p1]:[p10]])</f>
        <v>1.1874342087037917</v>
      </c>
    </row>
    <row r="98" spans="1:21" x14ac:dyDescent="0.3">
      <c r="A98">
        <v>46473</v>
      </c>
      <c r="B98">
        <v>0</v>
      </c>
      <c r="C98">
        <v>1997</v>
      </c>
      <c r="D98" s="1">
        <v>45973.519444444442</v>
      </c>
      <c r="E98">
        <v>3</v>
      </c>
      <c r="G98">
        <v>3</v>
      </c>
      <c r="H98">
        <v>1</v>
      </c>
      <c r="I98">
        <v>2</v>
      </c>
      <c r="J98">
        <v>5</v>
      </c>
      <c r="K98">
        <v>2</v>
      </c>
      <c r="L98">
        <v>1</v>
      </c>
      <c r="M98">
        <v>2</v>
      </c>
      <c r="N98">
        <v>2</v>
      </c>
      <c r="O98">
        <v>4</v>
      </c>
      <c r="P98">
        <v>2</v>
      </c>
      <c r="Q98">
        <v>24</v>
      </c>
      <c r="R98">
        <v>24</v>
      </c>
      <c r="S98">
        <f>STANDARDIZE(Table17[[#This Row],[HS]],$F$2,$G$2)</f>
        <v>-2.0060565397256074</v>
      </c>
      <c r="T98">
        <f>10*((Table17[[#This Row],[HS]]-$F$2)/$G$2)+50</f>
        <v>29.939434602743926</v>
      </c>
      <c r="U98">
        <f>_xlfn.STDEV.P(Table17[[#This Row],[p1]:[p10]])</f>
        <v>1.2</v>
      </c>
    </row>
    <row r="99" spans="1:21" x14ac:dyDescent="0.3">
      <c r="A99">
        <v>45448</v>
      </c>
      <c r="B99">
        <v>0</v>
      </c>
      <c r="C99">
        <v>1999</v>
      </c>
      <c r="D99" s="1">
        <v>45968.612500000003</v>
      </c>
      <c r="E99" t="s">
        <v>28</v>
      </c>
      <c r="G99">
        <v>4</v>
      </c>
      <c r="H99">
        <v>4</v>
      </c>
      <c r="I99">
        <v>4</v>
      </c>
      <c r="J99">
        <v>4</v>
      </c>
      <c r="K99">
        <v>1</v>
      </c>
      <c r="L99">
        <v>4</v>
      </c>
      <c r="M99">
        <v>2</v>
      </c>
      <c r="N99">
        <v>4</v>
      </c>
      <c r="O99">
        <v>2</v>
      </c>
      <c r="P99">
        <v>5</v>
      </c>
      <c r="Q99">
        <v>34</v>
      </c>
      <c r="R99">
        <v>34</v>
      </c>
      <c r="S99">
        <f>STANDARDIZE(Table17[[#This Row],[HS]],$F$2,$G$2)</f>
        <v>1.0614259490422755</v>
      </c>
      <c r="T99">
        <f>10*((Table17[[#This Row],[HS]]-$F$2)/$G$2)+50</f>
        <v>60.614259490422754</v>
      </c>
      <c r="U99">
        <f>_xlfn.STDEV.P(Table17[[#This Row],[p1]:[p10]])</f>
        <v>1.2</v>
      </c>
    </row>
    <row r="100" spans="1:21" x14ac:dyDescent="0.3">
      <c r="A100">
        <v>42217</v>
      </c>
      <c r="B100">
        <v>0</v>
      </c>
      <c r="C100">
        <v>1977</v>
      </c>
      <c r="D100" s="1">
        <v>45960.3</v>
      </c>
      <c r="E100">
        <v>2</v>
      </c>
      <c r="G100">
        <v>5</v>
      </c>
      <c r="H100">
        <v>4</v>
      </c>
      <c r="I100">
        <v>4</v>
      </c>
      <c r="J100">
        <v>4</v>
      </c>
      <c r="K100">
        <v>2</v>
      </c>
      <c r="L100">
        <v>4</v>
      </c>
      <c r="M100">
        <v>5</v>
      </c>
      <c r="N100">
        <v>3</v>
      </c>
      <c r="O100">
        <v>1</v>
      </c>
      <c r="P100">
        <v>3</v>
      </c>
      <c r="Q100">
        <v>35</v>
      </c>
      <c r="R100">
        <v>35</v>
      </c>
      <c r="S100">
        <f>STANDARDIZE(Table17[[#This Row],[HS]],$F$2,$G$2)</f>
        <v>1.3681741979190636</v>
      </c>
      <c r="T100">
        <f>10*((Table17[[#This Row],[HS]]-$F$2)/$G$2)+50</f>
        <v>63.681741979190633</v>
      </c>
      <c r="U100">
        <f>_xlfn.STDEV.P(Table17[[#This Row],[p1]:[p10]])</f>
        <v>1.2041594578792296</v>
      </c>
    </row>
    <row r="101" spans="1:21" x14ac:dyDescent="0.3">
      <c r="A101">
        <v>41978</v>
      </c>
      <c r="B101">
        <v>0</v>
      </c>
      <c r="C101">
        <v>1996</v>
      </c>
      <c r="D101" s="1">
        <v>45959.876388888886</v>
      </c>
      <c r="E101" t="s">
        <v>31</v>
      </c>
      <c r="G101">
        <v>3</v>
      </c>
      <c r="H101">
        <v>5</v>
      </c>
      <c r="I101">
        <v>4</v>
      </c>
      <c r="J101">
        <v>3</v>
      </c>
      <c r="K101">
        <v>1</v>
      </c>
      <c r="L101">
        <v>3</v>
      </c>
      <c r="M101">
        <v>3</v>
      </c>
      <c r="N101">
        <v>5</v>
      </c>
      <c r="O101">
        <v>3</v>
      </c>
      <c r="P101">
        <v>5</v>
      </c>
      <c r="Q101">
        <v>35</v>
      </c>
      <c r="R101">
        <v>35</v>
      </c>
      <c r="S101">
        <f>STANDARDIZE(Table17[[#This Row],[HS]],$F$2,$G$2)</f>
        <v>1.3681741979190636</v>
      </c>
      <c r="T101">
        <f>10*((Table17[[#This Row],[HS]]-$F$2)/$G$2)+50</f>
        <v>63.681741979190633</v>
      </c>
      <c r="U101">
        <f>_xlfn.STDEV.P(Table17[[#This Row],[p1]:[p10]])</f>
        <v>1.2041594578792296</v>
      </c>
    </row>
    <row r="102" spans="1:21" x14ac:dyDescent="0.3">
      <c r="A102">
        <v>46665</v>
      </c>
      <c r="B102">
        <v>1</v>
      </c>
      <c r="C102">
        <v>2002</v>
      </c>
      <c r="D102" s="1">
        <v>45976.047222222223</v>
      </c>
      <c r="E102" t="s">
        <v>28</v>
      </c>
      <c r="G102">
        <v>4</v>
      </c>
      <c r="H102">
        <v>1</v>
      </c>
      <c r="I102">
        <v>3</v>
      </c>
      <c r="J102">
        <v>4</v>
      </c>
      <c r="K102">
        <v>2</v>
      </c>
      <c r="L102">
        <v>2</v>
      </c>
      <c r="M102">
        <v>4</v>
      </c>
      <c r="N102">
        <v>2</v>
      </c>
      <c r="O102">
        <v>2</v>
      </c>
      <c r="P102">
        <v>5</v>
      </c>
      <c r="Q102">
        <v>29</v>
      </c>
      <c r="R102">
        <v>29</v>
      </c>
      <c r="S102">
        <f>STANDARDIZE(Table17[[#This Row],[HS]],$F$2,$G$2)</f>
        <v>-0.47231529534166605</v>
      </c>
      <c r="T102">
        <f>10*((Table17[[#This Row],[HS]]-$F$2)/$G$2)+50</f>
        <v>45.276847046583342</v>
      </c>
      <c r="U102">
        <f>_xlfn.STDEV.P(Table17[[#This Row],[p1]:[p10]])</f>
        <v>1.2206555615733703</v>
      </c>
    </row>
    <row r="103" spans="1:21" x14ac:dyDescent="0.3">
      <c r="A103">
        <v>42827</v>
      </c>
      <c r="B103">
        <v>0</v>
      </c>
      <c r="C103">
        <v>2005</v>
      </c>
      <c r="D103" s="1">
        <v>45961.53402777778</v>
      </c>
      <c r="E103" t="s">
        <v>28</v>
      </c>
      <c r="G103">
        <v>2</v>
      </c>
      <c r="H103">
        <v>1</v>
      </c>
      <c r="I103">
        <v>2</v>
      </c>
      <c r="J103">
        <v>5</v>
      </c>
      <c r="K103">
        <v>4</v>
      </c>
      <c r="L103">
        <v>3</v>
      </c>
      <c r="M103">
        <v>4</v>
      </c>
      <c r="N103">
        <v>2</v>
      </c>
      <c r="O103">
        <v>2</v>
      </c>
      <c r="P103">
        <v>4</v>
      </c>
      <c r="Q103">
        <v>29</v>
      </c>
      <c r="R103">
        <v>29</v>
      </c>
      <c r="S103">
        <f>STANDARDIZE(Table17[[#This Row],[HS]],$F$2,$G$2)</f>
        <v>-0.47231529534166605</v>
      </c>
      <c r="T103">
        <f>10*((Table17[[#This Row],[HS]]-$F$2)/$G$2)+50</f>
        <v>45.276847046583342</v>
      </c>
      <c r="U103">
        <f>_xlfn.STDEV.P(Table17[[#This Row],[p1]:[p10]])</f>
        <v>1.2206555615733703</v>
      </c>
    </row>
    <row r="104" spans="1:21" x14ac:dyDescent="0.3">
      <c r="A104">
        <v>40933</v>
      </c>
      <c r="B104">
        <v>0</v>
      </c>
      <c r="C104">
        <v>2004</v>
      </c>
      <c r="D104" s="1">
        <v>45958.655555555553</v>
      </c>
      <c r="E104" t="s">
        <v>74</v>
      </c>
      <c r="G104">
        <v>2</v>
      </c>
      <c r="H104">
        <v>4</v>
      </c>
      <c r="I104">
        <v>2</v>
      </c>
      <c r="J104">
        <v>3</v>
      </c>
      <c r="K104">
        <v>1</v>
      </c>
      <c r="L104">
        <v>5</v>
      </c>
      <c r="M104">
        <v>4</v>
      </c>
      <c r="N104">
        <v>2</v>
      </c>
      <c r="O104">
        <v>4</v>
      </c>
      <c r="P104">
        <v>2</v>
      </c>
      <c r="Q104">
        <v>29</v>
      </c>
      <c r="R104">
        <v>29</v>
      </c>
      <c r="S104">
        <f>STANDARDIZE(Table17[[#This Row],[HS]],$F$2,$G$2)</f>
        <v>-0.47231529534166605</v>
      </c>
      <c r="T104">
        <f>10*((Table17[[#This Row],[HS]]-$F$2)/$G$2)+50</f>
        <v>45.276847046583342</v>
      </c>
      <c r="U104">
        <f>_xlfn.STDEV.P(Table17[[#This Row],[p1]:[p10]])</f>
        <v>1.2206555615733703</v>
      </c>
    </row>
    <row r="105" spans="1:21" x14ac:dyDescent="0.3">
      <c r="A105">
        <v>44146</v>
      </c>
      <c r="B105">
        <v>1</v>
      </c>
      <c r="C105">
        <v>2002</v>
      </c>
      <c r="D105" s="1">
        <v>45964.788194444445</v>
      </c>
      <c r="E105" t="s">
        <v>46</v>
      </c>
      <c r="G105">
        <v>2</v>
      </c>
      <c r="H105">
        <v>4</v>
      </c>
      <c r="I105">
        <v>2</v>
      </c>
      <c r="J105">
        <v>5</v>
      </c>
      <c r="K105">
        <v>1</v>
      </c>
      <c r="L105">
        <v>2</v>
      </c>
      <c r="M105">
        <v>3</v>
      </c>
      <c r="N105">
        <v>4</v>
      </c>
      <c r="O105">
        <v>4</v>
      </c>
      <c r="P105">
        <v>2</v>
      </c>
      <c r="Q105">
        <v>29</v>
      </c>
      <c r="R105">
        <v>29</v>
      </c>
      <c r="S105">
        <f>STANDARDIZE(Table17[[#This Row],[HS]],$F$2,$G$2)</f>
        <v>-0.47231529534166605</v>
      </c>
      <c r="T105">
        <f>10*((Table17[[#This Row],[HS]]-$F$2)/$G$2)+50</f>
        <v>45.276847046583342</v>
      </c>
      <c r="U105">
        <f>_xlfn.STDEV.P(Table17[[#This Row],[p1]:[p10]])</f>
        <v>1.2206555615733703</v>
      </c>
    </row>
    <row r="106" spans="1:21" x14ac:dyDescent="0.3">
      <c r="A106">
        <v>41171</v>
      </c>
      <c r="B106">
        <v>0</v>
      </c>
      <c r="C106">
        <v>2003</v>
      </c>
      <c r="D106" s="1">
        <v>45959.45</v>
      </c>
      <c r="E106" t="s">
        <v>86</v>
      </c>
      <c r="G106">
        <v>2</v>
      </c>
      <c r="H106">
        <v>1</v>
      </c>
      <c r="I106">
        <v>2</v>
      </c>
      <c r="J106">
        <v>5</v>
      </c>
      <c r="K106">
        <v>3</v>
      </c>
      <c r="L106">
        <v>4</v>
      </c>
      <c r="M106">
        <v>2</v>
      </c>
      <c r="N106">
        <v>2</v>
      </c>
      <c r="O106">
        <v>4</v>
      </c>
      <c r="P106">
        <v>4</v>
      </c>
      <c r="Q106">
        <v>29</v>
      </c>
      <c r="R106">
        <v>29</v>
      </c>
      <c r="S106">
        <f>STANDARDIZE(Table17[[#This Row],[HS]],$F$2,$G$2)</f>
        <v>-0.47231529534166605</v>
      </c>
      <c r="T106">
        <f>10*((Table17[[#This Row],[HS]]-$F$2)/$G$2)+50</f>
        <v>45.276847046583342</v>
      </c>
      <c r="U106">
        <f>_xlfn.STDEV.P(Table17[[#This Row],[p1]:[p10]])</f>
        <v>1.2206555615733703</v>
      </c>
    </row>
    <row r="107" spans="1:21" x14ac:dyDescent="0.3">
      <c r="A107">
        <v>42887</v>
      </c>
      <c r="B107">
        <v>1</v>
      </c>
      <c r="C107">
        <v>2000</v>
      </c>
      <c r="D107" s="1">
        <v>45961.592361111114</v>
      </c>
      <c r="E107" t="s">
        <v>69</v>
      </c>
      <c r="G107">
        <v>2</v>
      </c>
      <c r="H107">
        <v>2</v>
      </c>
      <c r="I107">
        <v>3</v>
      </c>
      <c r="J107">
        <v>4</v>
      </c>
      <c r="K107">
        <v>2</v>
      </c>
      <c r="L107">
        <v>4</v>
      </c>
      <c r="M107">
        <v>5</v>
      </c>
      <c r="N107">
        <v>2</v>
      </c>
      <c r="O107">
        <v>2</v>
      </c>
      <c r="P107">
        <v>5</v>
      </c>
      <c r="Q107">
        <v>31</v>
      </c>
      <c r="R107">
        <v>31</v>
      </c>
      <c r="S107">
        <f>STANDARDIZE(Table17[[#This Row],[HS]],$F$2,$G$2)</f>
        <v>0.14118120241191051</v>
      </c>
      <c r="T107">
        <f>10*((Table17[[#This Row],[HS]]-$F$2)/$G$2)+50</f>
        <v>51.411812024119108</v>
      </c>
      <c r="U107">
        <f>_xlfn.STDEV.P(Table17[[#This Row],[p1]:[p10]])</f>
        <v>1.2206555615733703</v>
      </c>
    </row>
    <row r="108" spans="1:21" x14ac:dyDescent="0.3">
      <c r="A108">
        <v>43038</v>
      </c>
      <c r="B108">
        <v>0</v>
      </c>
      <c r="C108">
        <v>1978</v>
      </c>
      <c r="D108" s="1">
        <v>45961.7</v>
      </c>
      <c r="E108">
        <v>1</v>
      </c>
      <c r="G108">
        <v>1</v>
      </c>
      <c r="H108">
        <v>3</v>
      </c>
      <c r="I108">
        <v>3</v>
      </c>
      <c r="J108">
        <v>4</v>
      </c>
      <c r="K108">
        <v>3</v>
      </c>
      <c r="L108">
        <v>4</v>
      </c>
      <c r="M108">
        <v>3</v>
      </c>
      <c r="N108">
        <v>5</v>
      </c>
      <c r="O108">
        <v>4</v>
      </c>
      <c r="P108">
        <v>1</v>
      </c>
      <c r="Q108">
        <v>31</v>
      </c>
      <c r="R108">
        <v>31</v>
      </c>
      <c r="S108">
        <f>STANDARDIZE(Table17[[#This Row],[HS]],$F$2,$G$2)</f>
        <v>0.14118120241191051</v>
      </c>
      <c r="T108">
        <f>10*((Table17[[#This Row],[HS]]-$F$2)/$G$2)+50</f>
        <v>51.411812024119108</v>
      </c>
      <c r="U108">
        <f>_xlfn.STDEV.P(Table17[[#This Row],[p1]:[p10]])</f>
        <v>1.2206555615733703</v>
      </c>
    </row>
    <row r="109" spans="1:21" x14ac:dyDescent="0.3">
      <c r="A109">
        <v>45393</v>
      </c>
      <c r="B109">
        <v>0</v>
      </c>
      <c r="C109">
        <v>1993</v>
      </c>
      <c r="D109" s="1">
        <v>45968.464583333334</v>
      </c>
      <c r="E109">
        <v>4</v>
      </c>
      <c r="G109">
        <v>2</v>
      </c>
      <c r="H109">
        <v>2</v>
      </c>
      <c r="I109">
        <v>3</v>
      </c>
      <c r="J109">
        <v>4</v>
      </c>
      <c r="K109">
        <v>2</v>
      </c>
      <c r="L109">
        <v>4</v>
      </c>
      <c r="M109">
        <v>4</v>
      </c>
      <c r="N109">
        <v>1</v>
      </c>
      <c r="O109">
        <v>4</v>
      </c>
      <c r="P109">
        <v>5</v>
      </c>
      <c r="Q109">
        <v>31</v>
      </c>
      <c r="R109">
        <v>31</v>
      </c>
      <c r="S109">
        <f>STANDARDIZE(Table17[[#This Row],[HS]],$F$2,$G$2)</f>
        <v>0.14118120241191051</v>
      </c>
      <c r="T109">
        <f>10*((Table17[[#This Row],[HS]]-$F$2)/$G$2)+50</f>
        <v>51.411812024119108</v>
      </c>
      <c r="U109">
        <f>_xlfn.STDEV.P(Table17[[#This Row],[p1]:[p10]])</f>
        <v>1.2206555615733703</v>
      </c>
    </row>
    <row r="110" spans="1:21" x14ac:dyDescent="0.3">
      <c r="A110">
        <v>45609</v>
      </c>
      <c r="B110">
        <v>0</v>
      </c>
      <c r="C110">
        <v>1968</v>
      </c>
      <c r="D110" s="1">
        <v>45968.924305555556</v>
      </c>
      <c r="E110" t="s">
        <v>28</v>
      </c>
      <c r="G110">
        <v>4</v>
      </c>
      <c r="H110">
        <v>5</v>
      </c>
      <c r="I110">
        <v>2</v>
      </c>
      <c r="J110">
        <v>4</v>
      </c>
      <c r="K110">
        <v>1</v>
      </c>
      <c r="L110">
        <v>4</v>
      </c>
      <c r="M110">
        <v>3</v>
      </c>
      <c r="N110">
        <v>4</v>
      </c>
      <c r="O110">
        <v>2</v>
      </c>
      <c r="P110">
        <v>2</v>
      </c>
      <c r="Q110">
        <v>31</v>
      </c>
      <c r="R110">
        <v>31</v>
      </c>
      <c r="S110">
        <f>STANDARDIZE(Table17[[#This Row],[HS]],$F$2,$G$2)</f>
        <v>0.14118120241191051</v>
      </c>
      <c r="T110">
        <f>10*((Table17[[#This Row],[HS]]-$F$2)/$G$2)+50</f>
        <v>51.411812024119108</v>
      </c>
      <c r="U110">
        <f>_xlfn.STDEV.P(Table17[[#This Row],[p1]:[p10]])</f>
        <v>1.2206555615733703</v>
      </c>
    </row>
    <row r="111" spans="1:21" x14ac:dyDescent="0.3">
      <c r="A111">
        <v>43272</v>
      </c>
      <c r="B111">
        <v>0</v>
      </c>
      <c r="C111">
        <v>1994</v>
      </c>
      <c r="D111" s="1">
        <v>45962.71597222222</v>
      </c>
      <c r="E111" t="s">
        <v>51</v>
      </c>
      <c r="G111">
        <v>5</v>
      </c>
      <c r="H111">
        <v>2</v>
      </c>
      <c r="I111">
        <v>4</v>
      </c>
      <c r="J111">
        <v>4</v>
      </c>
      <c r="K111">
        <v>2</v>
      </c>
      <c r="L111">
        <v>4</v>
      </c>
      <c r="M111">
        <v>5</v>
      </c>
      <c r="N111">
        <v>2</v>
      </c>
      <c r="O111">
        <v>2</v>
      </c>
      <c r="P111">
        <v>2</v>
      </c>
      <c r="Q111">
        <v>32</v>
      </c>
      <c r="R111">
        <v>32</v>
      </c>
      <c r="S111">
        <f>STANDARDIZE(Table17[[#This Row],[HS]],$F$2,$G$2)</f>
        <v>0.44792945128869882</v>
      </c>
      <c r="T111">
        <f>10*((Table17[[#This Row],[HS]]-$F$2)/$G$2)+50</f>
        <v>54.479294512886987</v>
      </c>
      <c r="U111">
        <f>_xlfn.STDEV.P(Table17[[#This Row],[p1]:[p10]])</f>
        <v>1.2489995996796797</v>
      </c>
    </row>
    <row r="112" spans="1:21" x14ac:dyDescent="0.3">
      <c r="A112">
        <v>43885</v>
      </c>
      <c r="B112">
        <v>1</v>
      </c>
      <c r="C112">
        <v>1998</v>
      </c>
      <c r="D112" s="1">
        <v>45964.446527777778</v>
      </c>
      <c r="E112">
        <v>1</v>
      </c>
      <c r="G112">
        <v>4</v>
      </c>
      <c r="H112">
        <v>2</v>
      </c>
      <c r="I112">
        <v>5</v>
      </c>
      <c r="J112">
        <v>4</v>
      </c>
      <c r="K112">
        <v>2</v>
      </c>
      <c r="L112">
        <v>4</v>
      </c>
      <c r="M112">
        <v>5</v>
      </c>
      <c r="N112">
        <v>2</v>
      </c>
      <c r="O112">
        <v>2</v>
      </c>
      <c r="P112">
        <v>2</v>
      </c>
      <c r="Q112">
        <v>32</v>
      </c>
      <c r="R112">
        <v>32</v>
      </c>
      <c r="S112">
        <f>STANDARDIZE(Table17[[#This Row],[HS]],$F$2,$G$2)</f>
        <v>0.44792945128869882</v>
      </c>
      <c r="T112">
        <f>10*((Table17[[#This Row],[HS]]-$F$2)/$G$2)+50</f>
        <v>54.479294512886987</v>
      </c>
      <c r="U112">
        <f>_xlfn.STDEV.P(Table17[[#This Row],[p1]:[p10]])</f>
        <v>1.2489995996796797</v>
      </c>
    </row>
    <row r="113" spans="1:21" x14ac:dyDescent="0.3">
      <c r="A113">
        <v>41532</v>
      </c>
      <c r="B113">
        <v>0</v>
      </c>
      <c r="C113">
        <v>2002</v>
      </c>
      <c r="D113" s="1">
        <v>45959.629861111112</v>
      </c>
      <c r="E113" t="s">
        <v>28</v>
      </c>
      <c r="G113">
        <v>2</v>
      </c>
      <c r="H113">
        <v>2</v>
      </c>
      <c r="I113">
        <v>4</v>
      </c>
      <c r="J113">
        <v>4</v>
      </c>
      <c r="K113">
        <v>2</v>
      </c>
      <c r="L113">
        <v>2</v>
      </c>
      <c r="M113">
        <v>5</v>
      </c>
      <c r="N113">
        <v>2</v>
      </c>
      <c r="O113">
        <v>2</v>
      </c>
      <c r="P113">
        <v>5</v>
      </c>
      <c r="Q113">
        <v>30</v>
      </c>
      <c r="R113">
        <v>30</v>
      </c>
      <c r="S113">
        <f>STANDARDIZE(Table17[[#This Row],[HS]],$F$2,$G$2)</f>
        <v>-0.16556704646487777</v>
      </c>
      <c r="T113">
        <f>10*((Table17[[#This Row],[HS]]-$F$2)/$G$2)+50</f>
        <v>48.344329535351221</v>
      </c>
      <c r="U113">
        <f>_xlfn.STDEV.P(Table17[[#This Row],[p1]:[p10]])</f>
        <v>1.2649110640673518</v>
      </c>
    </row>
    <row r="114" spans="1:21" x14ac:dyDescent="0.3">
      <c r="A114">
        <v>42684</v>
      </c>
      <c r="B114">
        <v>0</v>
      </c>
      <c r="C114">
        <v>2003</v>
      </c>
      <c r="D114" s="1">
        <v>45960.872916666667</v>
      </c>
      <c r="E114">
        <v>2</v>
      </c>
      <c r="G114">
        <v>1</v>
      </c>
      <c r="H114">
        <v>2</v>
      </c>
      <c r="I114">
        <v>2</v>
      </c>
      <c r="J114">
        <v>4</v>
      </c>
      <c r="K114">
        <v>2</v>
      </c>
      <c r="L114">
        <v>4</v>
      </c>
      <c r="M114">
        <v>2</v>
      </c>
      <c r="N114">
        <v>5</v>
      </c>
      <c r="O114">
        <v>4</v>
      </c>
      <c r="P114">
        <v>4</v>
      </c>
      <c r="Q114">
        <v>30</v>
      </c>
      <c r="R114">
        <v>30</v>
      </c>
      <c r="S114">
        <f>STANDARDIZE(Table17[[#This Row],[HS]],$F$2,$G$2)</f>
        <v>-0.16556704646487777</v>
      </c>
      <c r="T114">
        <f>10*((Table17[[#This Row],[HS]]-$F$2)/$G$2)+50</f>
        <v>48.344329535351221</v>
      </c>
      <c r="U114">
        <f>_xlfn.STDEV.P(Table17[[#This Row],[p1]:[p10]])</f>
        <v>1.2649110640673518</v>
      </c>
    </row>
    <row r="115" spans="1:21" x14ac:dyDescent="0.3">
      <c r="A115">
        <v>43093</v>
      </c>
      <c r="B115">
        <v>0</v>
      </c>
      <c r="C115">
        <v>1970</v>
      </c>
      <c r="D115" s="1">
        <v>45961.792361111111</v>
      </c>
      <c r="E115" t="s">
        <v>28</v>
      </c>
      <c r="G115">
        <v>4</v>
      </c>
      <c r="H115">
        <v>4</v>
      </c>
      <c r="I115">
        <v>4</v>
      </c>
      <c r="J115">
        <v>2</v>
      </c>
      <c r="K115">
        <v>2</v>
      </c>
      <c r="L115">
        <v>4</v>
      </c>
      <c r="M115">
        <v>5</v>
      </c>
      <c r="N115">
        <v>2</v>
      </c>
      <c r="O115">
        <v>2</v>
      </c>
      <c r="P115">
        <v>1</v>
      </c>
      <c r="Q115">
        <v>30</v>
      </c>
      <c r="R115">
        <v>30</v>
      </c>
      <c r="S115">
        <f>STANDARDIZE(Table17[[#This Row],[HS]],$F$2,$G$2)</f>
        <v>-0.16556704646487777</v>
      </c>
      <c r="T115">
        <f>10*((Table17[[#This Row],[HS]]-$F$2)/$G$2)+50</f>
        <v>48.344329535351221</v>
      </c>
      <c r="U115">
        <f>_xlfn.STDEV.P(Table17[[#This Row],[p1]:[p10]])</f>
        <v>1.2649110640673518</v>
      </c>
    </row>
    <row r="116" spans="1:21" x14ac:dyDescent="0.3">
      <c r="A116">
        <v>44587</v>
      </c>
      <c r="B116">
        <v>0</v>
      </c>
      <c r="C116">
        <v>1997</v>
      </c>
      <c r="D116" s="1">
        <v>45965.700694444444</v>
      </c>
      <c r="E116">
        <v>5</v>
      </c>
      <c r="G116">
        <v>1</v>
      </c>
      <c r="H116">
        <v>1</v>
      </c>
      <c r="I116">
        <v>2</v>
      </c>
      <c r="J116">
        <v>5</v>
      </c>
      <c r="K116">
        <v>2</v>
      </c>
      <c r="L116">
        <v>4</v>
      </c>
      <c r="M116">
        <v>4</v>
      </c>
      <c r="N116">
        <v>3</v>
      </c>
      <c r="O116">
        <v>2</v>
      </c>
      <c r="P116">
        <v>3</v>
      </c>
      <c r="Q116">
        <v>27</v>
      </c>
      <c r="R116">
        <v>27</v>
      </c>
      <c r="S116">
        <f>STANDARDIZE(Table17[[#This Row],[HS]],$F$2,$G$2)</f>
        <v>-1.0858117930952427</v>
      </c>
      <c r="T116">
        <f>10*((Table17[[#This Row],[HS]]-$F$2)/$G$2)+50</f>
        <v>39.141882069047575</v>
      </c>
      <c r="U116">
        <f>_xlfn.STDEV.P(Table17[[#This Row],[p1]:[p10]])</f>
        <v>1.2688577540449522</v>
      </c>
    </row>
    <row r="117" spans="1:21" x14ac:dyDescent="0.3">
      <c r="A117">
        <v>41457</v>
      </c>
      <c r="B117">
        <v>0</v>
      </c>
      <c r="C117">
        <v>2004</v>
      </c>
      <c r="D117" s="1">
        <v>45959.602083333331</v>
      </c>
      <c r="E117" t="s">
        <v>51</v>
      </c>
      <c r="G117">
        <v>4</v>
      </c>
      <c r="H117">
        <v>4</v>
      </c>
      <c r="I117">
        <v>5</v>
      </c>
      <c r="J117">
        <v>4</v>
      </c>
      <c r="K117">
        <v>2</v>
      </c>
      <c r="L117">
        <v>5</v>
      </c>
      <c r="M117">
        <v>4</v>
      </c>
      <c r="N117">
        <v>3</v>
      </c>
      <c r="O117">
        <v>1</v>
      </c>
      <c r="P117">
        <v>5</v>
      </c>
      <c r="Q117">
        <v>37</v>
      </c>
      <c r="R117">
        <v>37</v>
      </c>
      <c r="S117">
        <f>STANDARDIZE(Table17[[#This Row],[HS]],$F$2,$G$2)</f>
        <v>1.9816706956726402</v>
      </c>
      <c r="T117">
        <f>10*((Table17[[#This Row],[HS]]-$F$2)/$G$2)+50</f>
        <v>69.816706956726406</v>
      </c>
      <c r="U117">
        <f>_xlfn.STDEV.P(Table17[[#This Row],[p1]:[p10]])</f>
        <v>1.2688577540449522</v>
      </c>
    </row>
    <row r="118" spans="1:21" x14ac:dyDescent="0.3">
      <c r="A118">
        <v>43459</v>
      </c>
      <c r="B118">
        <v>0</v>
      </c>
      <c r="C118">
        <v>2004</v>
      </c>
      <c r="D118" s="1">
        <v>45962.88958333333</v>
      </c>
      <c r="E118" t="s">
        <v>28</v>
      </c>
      <c r="G118">
        <v>2</v>
      </c>
      <c r="H118">
        <v>1</v>
      </c>
      <c r="I118">
        <v>2</v>
      </c>
      <c r="J118">
        <v>5</v>
      </c>
      <c r="K118">
        <v>2</v>
      </c>
      <c r="L118">
        <v>1</v>
      </c>
      <c r="M118">
        <v>3</v>
      </c>
      <c r="N118">
        <v>2</v>
      </c>
      <c r="O118">
        <v>4</v>
      </c>
      <c r="P118">
        <v>4</v>
      </c>
      <c r="Q118">
        <v>26</v>
      </c>
      <c r="R118">
        <v>26</v>
      </c>
      <c r="S118">
        <f>STANDARDIZE(Table17[[#This Row],[HS]],$F$2,$G$2)</f>
        <v>-1.392560041972031</v>
      </c>
      <c r="T118">
        <f>10*((Table17[[#This Row],[HS]]-$F$2)/$G$2)+50</f>
        <v>36.074399580279689</v>
      </c>
      <c r="U118">
        <f>_xlfn.STDEV.P(Table17[[#This Row],[p1]:[p10]])</f>
        <v>1.2806248474865698</v>
      </c>
    </row>
    <row r="119" spans="1:21" x14ac:dyDescent="0.3">
      <c r="A119">
        <v>41111</v>
      </c>
      <c r="B119">
        <v>0</v>
      </c>
      <c r="C119">
        <v>2005</v>
      </c>
      <c r="D119" s="1">
        <v>45963.647916666669</v>
      </c>
      <c r="E119">
        <v>3</v>
      </c>
      <c r="G119">
        <v>1</v>
      </c>
      <c r="H119">
        <v>2</v>
      </c>
      <c r="I119">
        <v>2</v>
      </c>
      <c r="J119">
        <v>3</v>
      </c>
      <c r="K119">
        <v>1</v>
      </c>
      <c r="L119">
        <v>2</v>
      </c>
      <c r="M119">
        <v>5</v>
      </c>
      <c r="N119">
        <v>2</v>
      </c>
      <c r="O119">
        <v>4</v>
      </c>
      <c r="P119">
        <v>4</v>
      </c>
      <c r="Q119">
        <v>26</v>
      </c>
      <c r="R119">
        <v>26</v>
      </c>
      <c r="S119">
        <f>STANDARDIZE(Table17[[#This Row],[HS]],$F$2,$G$2)</f>
        <v>-1.392560041972031</v>
      </c>
      <c r="T119">
        <f>10*((Table17[[#This Row],[HS]]-$F$2)/$G$2)+50</f>
        <v>36.074399580279689</v>
      </c>
      <c r="U119">
        <f>_xlfn.STDEV.P(Table17[[#This Row],[p1]:[p10]])</f>
        <v>1.2806248474865698</v>
      </c>
    </row>
    <row r="120" spans="1:21" x14ac:dyDescent="0.3">
      <c r="A120">
        <v>45811</v>
      </c>
      <c r="B120">
        <v>0</v>
      </c>
      <c r="C120">
        <v>2005</v>
      </c>
      <c r="D120" s="1">
        <v>45969.990972222222</v>
      </c>
      <c r="E120" t="s">
        <v>28</v>
      </c>
      <c r="G120">
        <v>2</v>
      </c>
      <c r="H120">
        <v>2</v>
      </c>
      <c r="I120">
        <v>4</v>
      </c>
      <c r="J120">
        <v>3</v>
      </c>
      <c r="K120">
        <v>1</v>
      </c>
      <c r="L120">
        <v>2</v>
      </c>
      <c r="M120">
        <v>5</v>
      </c>
      <c r="N120">
        <v>4</v>
      </c>
      <c r="O120">
        <v>2</v>
      </c>
      <c r="P120">
        <v>1</v>
      </c>
      <c r="Q120">
        <v>26</v>
      </c>
      <c r="R120">
        <v>26</v>
      </c>
      <c r="S120">
        <f>STANDARDIZE(Table17[[#This Row],[HS]],$F$2,$G$2)</f>
        <v>-1.392560041972031</v>
      </c>
      <c r="T120">
        <f>10*((Table17[[#This Row],[HS]]-$F$2)/$G$2)+50</f>
        <v>36.074399580279689</v>
      </c>
      <c r="U120">
        <f>_xlfn.STDEV.P(Table17[[#This Row],[p1]:[p10]])</f>
        <v>1.2806248474865698</v>
      </c>
    </row>
    <row r="121" spans="1:21" x14ac:dyDescent="0.3">
      <c r="A121">
        <v>46394</v>
      </c>
      <c r="B121">
        <v>0</v>
      </c>
      <c r="C121">
        <v>2007</v>
      </c>
      <c r="D121" s="1">
        <v>45972.963888888888</v>
      </c>
      <c r="E121">
        <v>8</v>
      </c>
      <c r="G121">
        <v>1</v>
      </c>
      <c r="H121">
        <v>2</v>
      </c>
      <c r="I121">
        <v>2</v>
      </c>
      <c r="J121">
        <v>5</v>
      </c>
      <c r="K121">
        <v>2</v>
      </c>
      <c r="L121">
        <v>1</v>
      </c>
      <c r="M121">
        <v>3</v>
      </c>
      <c r="N121">
        <v>2</v>
      </c>
      <c r="O121">
        <v>4</v>
      </c>
      <c r="P121">
        <v>4</v>
      </c>
      <c r="Q121">
        <v>26</v>
      </c>
      <c r="R121">
        <v>26</v>
      </c>
      <c r="S121">
        <f>STANDARDIZE(Table17[[#This Row],[HS]],$F$2,$G$2)</f>
        <v>-1.392560041972031</v>
      </c>
      <c r="T121">
        <f>10*((Table17[[#This Row],[HS]]-$F$2)/$G$2)+50</f>
        <v>36.074399580279689</v>
      </c>
      <c r="U121">
        <f>_xlfn.STDEV.P(Table17[[#This Row],[p1]:[p10]])</f>
        <v>1.2806248474865698</v>
      </c>
    </row>
    <row r="122" spans="1:21" x14ac:dyDescent="0.3">
      <c r="A122">
        <v>43016</v>
      </c>
      <c r="B122">
        <v>1</v>
      </c>
      <c r="C122">
        <v>2003</v>
      </c>
      <c r="D122" s="1">
        <v>45961.692361111112</v>
      </c>
      <c r="E122" t="s">
        <v>34</v>
      </c>
      <c r="G122">
        <v>2</v>
      </c>
      <c r="H122">
        <v>4</v>
      </c>
      <c r="I122">
        <v>4</v>
      </c>
      <c r="J122">
        <v>4</v>
      </c>
      <c r="K122">
        <v>1</v>
      </c>
      <c r="L122">
        <v>5</v>
      </c>
      <c r="M122">
        <v>3</v>
      </c>
      <c r="N122">
        <v>5</v>
      </c>
      <c r="O122">
        <v>4</v>
      </c>
      <c r="P122">
        <v>2</v>
      </c>
      <c r="Q122">
        <v>34</v>
      </c>
      <c r="R122">
        <v>34</v>
      </c>
      <c r="S122">
        <f>STANDARDIZE(Table17[[#This Row],[HS]],$F$2,$G$2)</f>
        <v>1.0614259490422755</v>
      </c>
      <c r="T122">
        <f>10*((Table17[[#This Row],[HS]]-$F$2)/$G$2)+50</f>
        <v>60.614259490422754</v>
      </c>
      <c r="U122">
        <f>_xlfn.STDEV.P(Table17[[#This Row],[p1]:[p10]])</f>
        <v>1.2806248474865698</v>
      </c>
    </row>
    <row r="123" spans="1:21" x14ac:dyDescent="0.3">
      <c r="A123">
        <v>42431</v>
      </c>
      <c r="B123">
        <v>1</v>
      </c>
      <c r="C123">
        <v>2006</v>
      </c>
      <c r="D123" s="1">
        <v>45961.366666666669</v>
      </c>
      <c r="E123">
        <v>1</v>
      </c>
      <c r="G123">
        <v>5</v>
      </c>
      <c r="H123">
        <v>4</v>
      </c>
      <c r="I123">
        <v>3</v>
      </c>
      <c r="J123">
        <v>4</v>
      </c>
      <c r="K123">
        <v>1</v>
      </c>
      <c r="L123">
        <v>4</v>
      </c>
      <c r="M123">
        <v>4</v>
      </c>
      <c r="N123">
        <v>4</v>
      </c>
      <c r="O123">
        <v>4</v>
      </c>
      <c r="P123">
        <v>1</v>
      </c>
      <c r="Q123">
        <v>34</v>
      </c>
      <c r="R123">
        <v>34</v>
      </c>
      <c r="S123">
        <f>STANDARDIZE(Table17[[#This Row],[HS]],$F$2,$G$2)</f>
        <v>1.0614259490422755</v>
      </c>
      <c r="T123">
        <f>10*((Table17[[#This Row],[HS]]-$F$2)/$G$2)+50</f>
        <v>60.614259490422754</v>
      </c>
      <c r="U123">
        <f>_xlfn.STDEV.P(Table17[[#This Row],[p1]:[p10]])</f>
        <v>1.2806248474865698</v>
      </c>
    </row>
    <row r="124" spans="1:21" x14ac:dyDescent="0.3">
      <c r="A124">
        <v>46797</v>
      </c>
      <c r="B124">
        <v>0</v>
      </c>
      <c r="C124">
        <v>2004</v>
      </c>
      <c r="D124" s="1">
        <v>45977.873611111114</v>
      </c>
      <c r="E124">
        <v>4</v>
      </c>
      <c r="G124">
        <v>1</v>
      </c>
      <c r="H124">
        <v>2</v>
      </c>
      <c r="I124">
        <v>2</v>
      </c>
      <c r="J124">
        <v>5</v>
      </c>
      <c r="K124">
        <v>2</v>
      </c>
      <c r="L124">
        <v>2</v>
      </c>
      <c r="M124">
        <v>2</v>
      </c>
      <c r="N124">
        <v>1</v>
      </c>
      <c r="O124">
        <v>4</v>
      </c>
      <c r="P124">
        <v>4</v>
      </c>
      <c r="Q124">
        <v>25</v>
      </c>
      <c r="R124">
        <v>25</v>
      </c>
      <c r="S124">
        <f>STANDARDIZE(Table17[[#This Row],[HS]],$F$2,$G$2)</f>
        <v>-1.6993082908488193</v>
      </c>
      <c r="T124">
        <f>10*((Table17[[#This Row],[HS]]-$F$2)/$G$2)+50</f>
        <v>33.006917091511809</v>
      </c>
      <c r="U124">
        <f>_xlfn.STDEV.P(Table17[[#This Row],[p1]:[p10]])</f>
        <v>1.2845232578665129</v>
      </c>
    </row>
    <row r="125" spans="1:21" x14ac:dyDescent="0.3">
      <c r="A125">
        <v>42787</v>
      </c>
      <c r="B125">
        <v>0</v>
      </c>
      <c r="C125">
        <v>2006</v>
      </c>
      <c r="D125" s="1">
        <v>45961.428472222222</v>
      </c>
      <c r="E125">
        <v>4</v>
      </c>
      <c r="G125">
        <v>4</v>
      </c>
      <c r="H125">
        <v>4</v>
      </c>
      <c r="I125">
        <v>5</v>
      </c>
      <c r="J125">
        <v>4</v>
      </c>
      <c r="K125">
        <v>1</v>
      </c>
      <c r="L125">
        <v>4</v>
      </c>
      <c r="M125">
        <v>4</v>
      </c>
      <c r="N125">
        <v>4</v>
      </c>
      <c r="O125">
        <v>1</v>
      </c>
      <c r="P125">
        <v>4</v>
      </c>
      <c r="Q125">
        <v>35</v>
      </c>
      <c r="R125">
        <v>35</v>
      </c>
      <c r="S125">
        <f>STANDARDIZE(Table17[[#This Row],[HS]],$F$2,$G$2)</f>
        <v>1.3681741979190636</v>
      </c>
      <c r="T125">
        <f>10*((Table17[[#This Row],[HS]]-$F$2)/$G$2)+50</f>
        <v>63.681741979190633</v>
      </c>
      <c r="U125">
        <f>_xlfn.STDEV.P(Table17[[#This Row],[p1]:[p10]])</f>
        <v>1.2845232578665129</v>
      </c>
    </row>
    <row r="126" spans="1:21" x14ac:dyDescent="0.3">
      <c r="A126">
        <v>46397</v>
      </c>
      <c r="B126">
        <v>0</v>
      </c>
      <c r="C126">
        <v>2006</v>
      </c>
      <c r="D126" s="1">
        <v>45972.945833333331</v>
      </c>
      <c r="E126" t="s">
        <v>28</v>
      </c>
      <c r="G126">
        <v>2</v>
      </c>
      <c r="H126">
        <v>5</v>
      </c>
      <c r="I126">
        <v>1</v>
      </c>
      <c r="J126">
        <v>4</v>
      </c>
      <c r="K126">
        <v>1</v>
      </c>
      <c r="L126">
        <v>3</v>
      </c>
      <c r="M126">
        <v>3</v>
      </c>
      <c r="N126">
        <v>4</v>
      </c>
      <c r="O126">
        <v>4</v>
      </c>
      <c r="P126">
        <v>2</v>
      </c>
      <c r="Q126">
        <v>29</v>
      </c>
      <c r="R126">
        <v>29</v>
      </c>
      <c r="S126">
        <f>STANDARDIZE(Table17[[#This Row],[HS]],$F$2,$G$2)</f>
        <v>-0.47231529534166605</v>
      </c>
      <c r="T126">
        <f>10*((Table17[[#This Row],[HS]]-$F$2)/$G$2)+50</f>
        <v>45.276847046583342</v>
      </c>
      <c r="U126">
        <f>_xlfn.STDEV.P(Table17[[#This Row],[p1]:[p10]])</f>
        <v>1.3</v>
      </c>
    </row>
    <row r="127" spans="1:21" x14ac:dyDescent="0.3">
      <c r="A127">
        <v>45069</v>
      </c>
      <c r="B127">
        <v>1</v>
      </c>
      <c r="C127">
        <v>1986</v>
      </c>
      <c r="D127" s="1">
        <v>45970.772222222222</v>
      </c>
      <c r="E127">
        <v>3</v>
      </c>
      <c r="G127">
        <v>3</v>
      </c>
      <c r="H127">
        <v>2</v>
      </c>
      <c r="I127">
        <v>4</v>
      </c>
      <c r="J127">
        <v>4</v>
      </c>
      <c r="K127">
        <v>1</v>
      </c>
      <c r="L127">
        <v>5</v>
      </c>
      <c r="M127">
        <v>3</v>
      </c>
      <c r="N127">
        <v>4</v>
      </c>
      <c r="O127">
        <v>2</v>
      </c>
      <c r="P127">
        <v>1</v>
      </c>
      <c r="Q127">
        <v>29</v>
      </c>
      <c r="R127">
        <v>29</v>
      </c>
      <c r="S127">
        <f>STANDARDIZE(Table17[[#This Row],[HS]],$F$2,$G$2)</f>
        <v>-0.47231529534166605</v>
      </c>
      <c r="T127">
        <f>10*((Table17[[#This Row],[HS]]-$F$2)/$G$2)+50</f>
        <v>45.276847046583342</v>
      </c>
      <c r="U127">
        <f>_xlfn.STDEV.P(Table17[[#This Row],[p1]:[p10]])</f>
        <v>1.3</v>
      </c>
    </row>
    <row r="128" spans="1:21" x14ac:dyDescent="0.3">
      <c r="A128">
        <v>43566</v>
      </c>
      <c r="B128">
        <v>1</v>
      </c>
      <c r="C128">
        <v>2001</v>
      </c>
      <c r="D128" s="1">
        <v>45963.689583333333</v>
      </c>
      <c r="E128">
        <v>5</v>
      </c>
      <c r="G128">
        <v>2</v>
      </c>
      <c r="H128">
        <v>2</v>
      </c>
      <c r="I128">
        <v>2</v>
      </c>
      <c r="J128">
        <v>5</v>
      </c>
      <c r="K128">
        <v>1</v>
      </c>
      <c r="L128">
        <v>4</v>
      </c>
      <c r="M128">
        <v>5</v>
      </c>
      <c r="N128">
        <v>3</v>
      </c>
      <c r="O128">
        <v>3</v>
      </c>
      <c r="P128">
        <v>4</v>
      </c>
      <c r="Q128">
        <v>31</v>
      </c>
      <c r="R128">
        <v>31</v>
      </c>
      <c r="S128">
        <f>STANDARDIZE(Table17[[#This Row],[HS]],$F$2,$G$2)</f>
        <v>0.14118120241191051</v>
      </c>
      <c r="T128">
        <f>10*((Table17[[#This Row],[HS]]-$F$2)/$G$2)+50</f>
        <v>51.411812024119108</v>
      </c>
      <c r="U128">
        <f>_xlfn.STDEV.P(Table17[[#This Row],[p1]:[p10]])</f>
        <v>1.3</v>
      </c>
    </row>
    <row r="129" spans="1:21" x14ac:dyDescent="0.3">
      <c r="A129">
        <v>46589</v>
      </c>
      <c r="B129">
        <v>0</v>
      </c>
      <c r="C129">
        <v>1974</v>
      </c>
      <c r="D129" s="1">
        <v>45974.80972222222</v>
      </c>
      <c r="E129">
        <v>3</v>
      </c>
      <c r="G129">
        <v>4</v>
      </c>
      <c r="H129">
        <v>4</v>
      </c>
      <c r="I129">
        <v>3</v>
      </c>
      <c r="J129">
        <v>2</v>
      </c>
      <c r="K129">
        <v>1</v>
      </c>
      <c r="L129">
        <v>5</v>
      </c>
      <c r="M129">
        <v>3</v>
      </c>
      <c r="N129">
        <v>4</v>
      </c>
      <c r="O129">
        <v>4</v>
      </c>
      <c r="P129">
        <v>1</v>
      </c>
      <c r="Q129">
        <v>31</v>
      </c>
      <c r="R129">
        <v>31</v>
      </c>
      <c r="S129">
        <f>STANDARDIZE(Table17[[#This Row],[HS]],$F$2,$G$2)</f>
        <v>0.14118120241191051</v>
      </c>
      <c r="T129">
        <f>10*((Table17[[#This Row],[HS]]-$F$2)/$G$2)+50</f>
        <v>51.411812024119108</v>
      </c>
      <c r="U129">
        <f>_xlfn.STDEV.P(Table17[[#This Row],[p1]:[p10]])</f>
        <v>1.3</v>
      </c>
    </row>
    <row r="130" spans="1:21" x14ac:dyDescent="0.3">
      <c r="A130">
        <v>41390</v>
      </c>
      <c r="B130">
        <v>0</v>
      </c>
      <c r="C130">
        <v>2004</v>
      </c>
      <c r="D130" s="1">
        <v>45959.54791666667</v>
      </c>
      <c r="E130">
        <v>1</v>
      </c>
      <c r="G130">
        <v>4</v>
      </c>
      <c r="H130">
        <v>5</v>
      </c>
      <c r="I130">
        <v>5</v>
      </c>
      <c r="J130">
        <v>4</v>
      </c>
      <c r="K130">
        <v>1</v>
      </c>
      <c r="L130">
        <v>5</v>
      </c>
      <c r="M130">
        <v>4</v>
      </c>
      <c r="N130">
        <v>5</v>
      </c>
      <c r="O130">
        <v>2</v>
      </c>
      <c r="P130">
        <v>4</v>
      </c>
      <c r="Q130">
        <v>39</v>
      </c>
      <c r="R130">
        <v>39</v>
      </c>
      <c r="S130">
        <f>STANDARDIZE(Table17[[#This Row],[HS]],$F$2,$G$2)</f>
        <v>2.5951671934262168</v>
      </c>
      <c r="T130">
        <f>10*((Table17[[#This Row],[HS]]-$F$2)/$G$2)+50</f>
        <v>75.951671934262166</v>
      </c>
      <c r="U130">
        <f>_xlfn.STDEV.P(Table17[[#This Row],[p1]:[p10]])</f>
        <v>1.3</v>
      </c>
    </row>
    <row r="131" spans="1:21" x14ac:dyDescent="0.3">
      <c r="A131">
        <v>42162</v>
      </c>
      <c r="B131">
        <v>0</v>
      </c>
      <c r="C131">
        <v>1999</v>
      </c>
      <c r="D131" s="1">
        <v>45960.022222222222</v>
      </c>
      <c r="E131">
        <v>1</v>
      </c>
      <c r="G131">
        <v>4</v>
      </c>
      <c r="H131">
        <v>4</v>
      </c>
      <c r="I131">
        <v>2</v>
      </c>
      <c r="J131">
        <v>4</v>
      </c>
      <c r="K131">
        <v>1</v>
      </c>
      <c r="L131">
        <v>2</v>
      </c>
      <c r="M131">
        <v>3</v>
      </c>
      <c r="N131">
        <v>2</v>
      </c>
      <c r="O131">
        <v>1</v>
      </c>
      <c r="P131">
        <v>5</v>
      </c>
      <c r="Q131">
        <v>28</v>
      </c>
      <c r="R131">
        <v>28</v>
      </c>
      <c r="S131">
        <f>STANDARDIZE(Table17[[#This Row],[HS]],$F$2,$G$2)</f>
        <v>-0.77906354421845436</v>
      </c>
      <c r="T131">
        <f>10*((Table17[[#This Row],[HS]]-$F$2)/$G$2)+50</f>
        <v>42.209364557815455</v>
      </c>
      <c r="U131">
        <f>_xlfn.STDEV.P(Table17[[#This Row],[p1]:[p10]])</f>
        <v>1.3266499161421599</v>
      </c>
    </row>
    <row r="132" spans="1:21" x14ac:dyDescent="0.3">
      <c r="A132">
        <v>44757</v>
      </c>
      <c r="B132">
        <v>0</v>
      </c>
      <c r="C132">
        <v>2001</v>
      </c>
      <c r="D132" s="1">
        <v>45966.418749999997</v>
      </c>
      <c r="E132" t="s">
        <v>63</v>
      </c>
      <c r="G132">
        <v>2</v>
      </c>
      <c r="H132">
        <v>4</v>
      </c>
      <c r="I132">
        <v>4</v>
      </c>
      <c r="J132">
        <v>2</v>
      </c>
      <c r="K132">
        <v>1</v>
      </c>
      <c r="L132">
        <v>3</v>
      </c>
      <c r="M132">
        <v>5</v>
      </c>
      <c r="N132">
        <v>4</v>
      </c>
      <c r="O132">
        <v>1</v>
      </c>
      <c r="P132">
        <v>2</v>
      </c>
      <c r="Q132">
        <v>28</v>
      </c>
      <c r="R132">
        <v>28</v>
      </c>
      <c r="S132">
        <f>STANDARDIZE(Table17[[#This Row],[HS]],$F$2,$G$2)</f>
        <v>-0.77906354421845436</v>
      </c>
      <c r="T132">
        <f>10*((Table17[[#This Row],[HS]]-$F$2)/$G$2)+50</f>
        <v>42.209364557815455</v>
      </c>
      <c r="U132">
        <f>_xlfn.STDEV.P(Table17[[#This Row],[p1]:[p10]])</f>
        <v>1.3266499161421599</v>
      </c>
    </row>
    <row r="133" spans="1:21" x14ac:dyDescent="0.3">
      <c r="A133">
        <v>45677</v>
      </c>
      <c r="B133">
        <v>0</v>
      </c>
      <c r="C133">
        <v>2007</v>
      </c>
      <c r="D133" s="1">
        <v>45969.468055555553</v>
      </c>
      <c r="E133">
        <v>5</v>
      </c>
      <c r="G133">
        <v>2</v>
      </c>
      <c r="H133">
        <v>1</v>
      </c>
      <c r="I133">
        <v>4</v>
      </c>
      <c r="J133">
        <v>5</v>
      </c>
      <c r="K133">
        <v>4</v>
      </c>
      <c r="L133">
        <v>2</v>
      </c>
      <c r="M133">
        <v>4</v>
      </c>
      <c r="N133">
        <v>2</v>
      </c>
      <c r="O133">
        <v>3</v>
      </c>
      <c r="P133">
        <v>5</v>
      </c>
      <c r="Q133">
        <v>32</v>
      </c>
      <c r="R133">
        <v>32</v>
      </c>
      <c r="S133">
        <f>STANDARDIZE(Table17[[#This Row],[HS]],$F$2,$G$2)</f>
        <v>0.44792945128869882</v>
      </c>
      <c r="T133">
        <f>10*((Table17[[#This Row],[HS]]-$F$2)/$G$2)+50</f>
        <v>54.479294512886987</v>
      </c>
      <c r="U133">
        <f>_xlfn.STDEV.P(Table17[[#This Row],[p1]:[p10]])</f>
        <v>1.3266499161421599</v>
      </c>
    </row>
    <row r="134" spans="1:21" x14ac:dyDescent="0.3">
      <c r="A134">
        <v>42502</v>
      </c>
      <c r="B134">
        <v>1</v>
      </c>
      <c r="C134">
        <v>1972</v>
      </c>
      <c r="D134" s="1">
        <v>45960.606944444444</v>
      </c>
      <c r="E134" t="s">
        <v>100</v>
      </c>
      <c r="G134">
        <v>3</v>
      </c>
      <c r="H134">
        <v>5</v>
      </c>
      <c r="I134">
        <v>3</v>
      </c>
      <c r="J134">
        <v>3</v>
      </c>
      <c r="K134">
        <v>1</v>
      </c>
      <c r="L134">
        <v>5</v>
      </c>
      <c r="M134">
        <v>3</v>
      </c>
      <c r="N134">
        <v>5</v>
      </c>
      <c r="O134">
        <v>2</v>
      </c>
      <c r="P134">
        <v>2</v>
      </c>
      <c r="Q134">
        <v>32</v>
      </c>
      <c r="R134">
        <v>32</v>
      </c>
      <c r="S134">
        <f>STANDARDIZE(Table17[[#This Row],[HS]],$F$2,$G$2)</f>
        <v>0.44792945128869882</v>
      </c>
      <c r="T134">
        <f>10*((Table17[[#This Row],[HS]]-$F$2)/$G$2)+50</f>
        <v>54.479294512886987</v>
      </c>
      <c r="U134">
        <f>_xlfn.STDEV.P(Table17[[#This Row],[p1]:[p10]])</f>
        <v>1.3266499161421599</v>
      </c>
    </row>
    <row r="135" spans="1:21" x14ac:dyDescent="0.3">
      <c r="A135">
        <v>41518</v>
      </c>
      <c r="B135">
        <v>1</v>
      </c>
      <c r="C135">
        <v>1999</v>
      </c>
      <c r="D135" s="1">
        <v>45959.634027777778</v>
      </c>
      <c r="E135">
        <v>2</v>
      </c>
      <c r="G135">
        <v>4</v>
      </c>
      <c r="H135">
        <v>2</v>
      </c>
      <c r="I135">
        <v>3</v>
      </c>
      <c r="J135">
        <v>5</v>
      </c>
      <c r="K135">
        <v>1</v>
      </c>
      <c r="L135">
        <v>4</v>
      </c>
      <c r="M135">
        <v>4</v>
      </c>
      <c r="N135">
        <v>2</v>
      </c>
      <c r="O135">
        <v>4</v>
      </c>
      <c r="P135">
        <v>1</v>
      </c>
      <c r="Q135">
        <v>30</v>
      </c>
      <c r="R135">
        <v>30</v>
      </c>
      <c r="S135">
        <f>STANDARDIZE(Table17[[#This Row],[HS]],$F$2,$G$2)</f>
        <v>-0.16556704646487777</v>
      </c>
      <c r="T135">
        <f>10*((Table17[[#This Row],[HS]]-$F$2)/$G$2)+50</f>
        <v>48.344329535351221</v>
      </c>
      <c r="U135">
        <f>_xlfn.STDEV.P(Table17[[#This Row],[p1]:[p10]])</f>
        <v>1.3416407864998738</v>
      </c>
    </row>
    <row r="136" spans="1:21" x14ac:dyDescent="0.3">
      <c r="A136">
        <v>42111</v>
      </c>
      <c r="B136">
        <v>0</v>
      </c>
      <c r="C136">
        <v>1999</v>
      </c>
      <c r="D136" s="1">
        <v>45959.931944444441</v>
      </c>
      <c r="E136" t="s">
        <v>28</v>
      </c>
      <c r="G136">
        <v>2</v>
      </c>
      <c r="H136">
        <v>2</v>
      </c>
      <c r="I136">
        <v>1</v>
      </c>
      <c r="J136">
        <v>5</v>
      </c>
      <c r="K136">
        <v>2</v>
      </c>
      <c r="L136">
        <v>4</v>
      </c>
      <c r="M136">
        <v>3</v>
      </c>
      <c r="N136">
        <v>2</v>
      </c>
      <c r="O136">
        <v>5</v>
      </c>
      <c r="P136">
        <v>4</v>
      </c>
      <c r="Q136">
        <v>30</v>
      </c>
      <c r="R136">
        <v>30</v>
      </c>
      <c r="S136">
        <f>STANDARDIZE(Table17[[#This Row],[HS]],$F$2,$G$2)</f>
        <v>-0.16556704646487777</v>
      </c>
      <c r="T136">
        <f>10*((Table17[[#This Row],[HS]]-$F$2)/$G$2)+50</f>
        <v>48.344329535351221</v>
      </c>
      <c r="U136">
        <f>_xlfn.STDEV.P(Table17[[#This Row],[p1]:[p10]])</f>
        <v>1.3416407864998738</v>
      </c>
    </row>
    <row r="137" spans="1:21" x14ac:dyDescent="0.3">
      <c r="A137">
        <v>44368</v>
      </c>
      <c r="B137">
        <v>1</v>
      </c>
      <c r="C137">
        <v>2005</v>
      </c>
      <c r="D137" s="1">
        <v>45965.489583333336</v>
      </c>
      <c r="E137" t="s">
        <v>29</v>
      </c>
      <c r="G137">
        <v>5</v>
      </c>
      <c r="H137">
        <v>2</v>
      </c>
      <c r="I137">
        <v>1</v>
      </c>
      <c r="J137">
        <v>4</v>
      </c>
      <c r="K137">
        <v>1</v>
      </c>
      <c r="L137">
        <v>2</v>
      </c>
      <c r="M137">
        <v>4</v>
      </c>
      <c r="N137">
        <v>2</v>
      </c>
      <c r="O137">
        <v>4</v>
      </c>
      <c r="P137">
        <v>2</v>
      </c>
      <c r="Q137">
        <v>27</v>
      </c>
      <c r="R137">
        <v>27</v>
      </c>
      <c r="S137">
        <f>STANDARDIZE(Table17[[#This Row],[HS]],$F$2,$G$2)</f>
        <v>-1.0858117930952427</v>
      </c>
      <c r="T137">
        <f>10*((Table17[[#This Row],[HS]]-$F$2)/$G$2)+50</f>
        <v>39.141882069047575</v>
      </c>
      <c r="U137">
        <f>_xlfn.STDEV.P(Table17[[#This Row],[p1]:[p10]])</f>
        <v>1.3453624047073711</v>
      </c>
    </row>
    <row r="138" spans="1:21" x14ac:dyDescent="0.3">
      <c r="A138">
        <v>41819</v>
      </c>
      <c r="B138">
        <v>0</v>
      </c>
      <c r="C138">
        <v>2002</v>
      </c>
      <c r="D138" s="1">
        <v>45959.8125</v>
      </c>
      <c r="E138">
        <v>4</v>
      </c>
      <c r="G138">
        <v>4</v>
      </c>
      <c r="H138">
        <v>2</v>
      </c>
      <c r="I138">
        <v>2</v>
      </c>
      <c r="J138">
        <v>5</v>
      </c>
      <c r="K138">
        <v>2</v>
      </c>
      <c r="L138">
        <v>2</v>
      </c>
      <c r="M138">
        <v>5</v>
      </c>
      <c r="N138">
        <v>2</v>
      </c>
      <c r="O138">
        <v>4</v>
      </c>
      <c r="P138">
        <v>5</v>
      </c>
      <c r="Q138">
        <v>33</v>
      </c>
      <c r="R138">
        <v>33</v>
      </c>
      <c r="S138">
        <f>STANDARDIZE(Table17[[#This Row],[HS]],$F$2,$G$2)</f>
        <v>0.75467770016548708</v>
      </c>
      <c r="T138">
        <f>10*((Table17[[#This Row],[HS]]-$F$2)/$G$2)+50</f>
        <v>57.546777001654874</v>
      </c>
      <c r="U138">
        <f>_xlfn.STDEV.P(Table17[[#This Row],[p1]:[p10]])</f>
        <v>1.3453624047073711</v>
      </c>
    </row>
    <row r="139" spans="1:21" x14ac:dyDescent="0.3">
      <c r="A139">
        <v>44010</v>
      </c>
      <c r="B139">
        <v>0</v>
      </c>
      <c r="C139">
        <v>2003</v>
      </c>
      <c r="D139" s="1">
        <v>45964.588888888888</v>
      </c>
      <c r="E139">
        <v>3</v>
      </c>
      <c r="G139">
        <v>2</v>
      </c>
      <c r="H139">
        <v>2</v>
      </c>
      <c r="I139">
        <v>4</v>
      </c>
      <c r="J139">
        <v>5</v>
      </c>
      <c r="K139">
        <v>2</v>
      </c>
      <c r="L139">
        <v>5</v>
      </c>
      <c r="M139">
        <v>5</v>
      </c>
      <c r="N139">
        <v>2</v>
      </c>
      <c r="O139">
        <v>2</v>
      </c>
      <c r="P139">
        <v>4</v>
      </c>
      <c r="Q139">
        <v>33</v>
      </c>
      <c r="R139">
        <v>33</v>
      </c>
      <c r="S139">
        <f>STANDARDIZE(Table17[[#This Row],[HS]],$F$2,$G$2)</f>
        <v>0.75467770016548708</v>
      </c>
      <c r="T139">
        <f>10*((Table17[[#This Row],[HS]]-$F$2)/$G$2)+50</f>
        <v>57.546777001654874</v>
      </c>
      <c r="U139">
        <f>_xlfn.STDEV.P(Table17[[#This Row],[p1]:[p10]])</f>
        <v>1.3453624047073711</v>
      </c>
    </row>
    <row r="140" spans="1:21" x14ac:dyDescent="0.3">
      <c r="A140">
        <v>41288</v>
      </c>
      <c r="B140">
        <v>0</v>
      </c>
      <c r="C140">
        <v>2004</v>
      </c>
      <c r="D140" s="1">
        <v>45959.495138888888</v>
      </c>
      <c r="E140" t="s">
        <v>56</v>
      </c>
      <c r="G140">
        <v>4</v>
      </c>
      <c r="H140">
        <v>5</v>
      </c>
      <c r="I140">
        <v>4</v>
      </c>
      <c r="J140">
        <v>4</v>
      </c>
      <c r="K140">
        <v>1</v>
      </c>
      <c r="L140">
        <v>2</v>
      </c>
      <c r="M140">
        <v>5</v>
      </c>
      <c r="N140">
        <v>4</v>
      </c>
      <c r="O140">
        <v>2</v>
      </c>
      <c r="P140">
        <v>2</v>
      </c>
      <c r="Q140">
        <v>33</v>
      </c>
      <c r="R140">
        <v>33</v>
      </c>
      <c r="S140">
        <f>STANDARDIZE(Table17[[#This Row],[HS]],$F$2,$G$2)</f>
        <v>0.75467770016548708</v>
      </c>
      <c r="T140">
        <f>10*((Table17[[#This Row],[HS]]-$F$2)/$G$2)+50</f>
        <v>57.546777001654874</v>
      </c>
      <c r="U140">
        <f>_xlfn.STDEV.P(Table17[[#This Row],[p1]:[p10]])</f>
        <v>1.3453624047073711</v>
      </c>
    </row>
    <row r="141" spans="1:21" x14ac:dyDescent="0.3">
      <c r="A141">
        <v>40754</v>
      </c>
      <c r="B141">
        <v>0</v>
      </c>
      <c r="C141">
        <v>2002</v>
      </c>
      <c r="D141" s="1">
        <v>45963.47152777778</v>
      </c>
      <c r="E141">
        <v>2</v>
      </c>
      <c r="G141">
        <v>2</v>
      </c>
      <c r="H141">
        <v>4</v>
      </c>
      <c r="I141">
        <v>5</v>
      </c>
      <c r="J141">
        <v>2</v>
      </c>
      <c r="K141">
        <v>1</v>
      </c>
      <c r="L141">
        <v>5</v>
      </c>
      <c r="M141">
        <v>4</v>
      </c>
      <c r="N141">
        <v>4</v>
      </c>
      <c r="O141">
        <v>4</v>
      </c>
      <c r="P141">
        <v>2</v>
      </c>
      <c r="Q141">
        <v>33</v>
      </c>
      <c r="R141">
        <v>33</v>
      </c>
      <c r="S141">
        <f>STANDARDIZE(Table17[[#This Row],[HS]],$F$2,$G$2)</f>
        <v>0.75467770016548708</v>
      </c>
      <c r="T141">
        <f>10*((Table17[[#This Row],[HS]]-$F$2)/$G$2)+50</f>
        <v>57.546777001654874</v>
      </c>
      <c r="U141">
        <f>_xlfn.STDEV.P(Table17[[#This Row],[p1]:[p10]])</f>
        <v>1.3453624047073711</v>
      </c>
    </row>
    <row r="142" spans="1:21" x14ac:dyDescent="0.3">
      <c r="A142">
        <v>46629</v>
      </c>
      <c r="B142">
        <v>0</v>
      </c>
      <c r="C142">
        <v>1980</v>
      </c>
      <c r="D142" s="1">
        <v>45975.538194444445</v>
      </c>
      <c r="E142">
        <v>2</v>
      </c>
      <c r="G142">
        <v>4</v>
      </c>
      <c r="H142">
        <v>4</v>
      </c>
      <c r="I142">
        <v>4</v>
      </c>
      <c r="J142">
        <v>4</v>
      </c>
      <c r="K142">
        <v>1</v>
      </c>
      <c r="L142">
        <v>4</v>
      </c>
      <c r="M142">
        <v>5</v>
      </c>
      <c r="N142">
        <v>4</v>
      </c>
      <c r="O142">
        <v>2</v>
      </c>
      <c r="P142">
        <v>1</v>
      </c>
      <c r="Q142">
        <v>33</v>
      </c>
      <c r="R142">
        <v>33</v>
      </c>
      <c r="S142">
        <f>STANDARDIZE(Table17[[#This Row],[HS]],$F$2,$G$2)</f>
        <v>0.75467770016548708</v>
      </c>
      <c r="T142">
        <f>10*((Table17[[#This Row],[HS]]-$F$2)/$G$2)+50</f>
        <v>57.546777001654874</v>
      </c>
      <c r="U142">
        <f>_xlfn.STDEV.P(Table17[[#This Row],[p1]:[p10]])</f>
        <v>1.3453624047073711</v>
      </c>
    </row>
    <row r="143" spans="1:21" x14ac:dyDescent="0.3">
      <c r="A143">
        <v>46355</v>
      </c>
      <c r="B143">
        <v>1</v>
      </c>
      <c r="C143">
        <v>2006</v>
      </c>
      <c r="D143" s="1">
        <v>45972.95416666667</v>
      </c>
      <c r="E143">
        <v>4</v>
      </c>
      <c r="G143">
        <v>1</v>
      </c>
      <c r="H143">
        <v>1</v>
      </c>
      <c r="I143">
        <v>2</v>
      </c>
      <c r="J143">
        <v>5</v>
      </c>
      <c r="K143">
        <v>2</v>
      </c>
      <c r="L143">
        <v>2</v>
      </c>
      <c r="M143">
        <v>2</v>
      </c>
      <c r="N143">
        <v>1</v>
      </c>
      <c r="O143">
        <v>4</v>
      </c>
      <c r="P143">
        <v>4</v>
      </c>
      <c r="Q143">
        <v>24</v>
      </c>
      <c r="R143">
        <v>24</v>
      </c>
      <c r="S143">
        <f>STANDARDIZE(Table17[[#This Row],[HS]],$F$2,$G$2)</f>
        <v>-2.0060565397256074</v>
      </c>
      <c r="T143">
        <f>10*((Table17[[#This Row],[HS]]-$F$2)/$G$2)+50</f>
        <v>29.939434602743926</v>
      </c>
      <c r="U143">
        <f>_xlfn.STDEV.P(Table17[[#This Row],[p1]:[p10]])</f>
        <v>1.3564659966250536</v>
      </c>
    </row>
    <row r="144" spans="1:21" x14ac:dyDescent="0.3">
      <c r="A144">
        <v>42939</v>
      </c>
      <c r="B144">
        <v>0</v>
      </c>
      <c r="C144">
        <v>2004</v>
      </c>
      <c r="D144" s="1">
        <v>45961.619444444441</v>
      </c>
      <c r="E144" t="s">
        <v>33</v>
      </c>
      <c r="G144">
        <v>3</v>
      </c>
      <c r="H144">
        <v>5</v>
      </c>
      <c r="I144">
        <v>2</v>
      </c>
      <c r="J144">
        <v>1</v>
      </c>
      <c r="K144">
        <v>1</v>
      </c>
      <c r="L144">
        <v>4</v>
      </c>
      <c r="M144">
        <v>4</v>
      </c>
      <c r="N144">
        <v>1</v>
      </c>
      <c r="O144">
        <v>2</v>
      </c>
      <c r="P144">
        <v>3</v>
      </c>
      <c r="Q144">
        <v>26</v>
      </c>
      <c r="R144">
        <v>26</v>
      </c>
      <c r="S144">
        <f>STANDARDIZE(Table17[[#This Row],[HS]],$F$2,$G$2)</f>
        <v>-1.392560041972031</v>
      </c>
      <c r="T144">
        <f>10*((Table17[[#This Row],[HS]]-$F$2)/$G$2)+50</f>
        <v>36.074399580279689</v>
      </c>
      <c r="U144">
        <f>_xlfn.STDEV.P(Table17[[#This Row],[p1]:[p10]])</f>
        <v>1.3564659966250536</v>
      </c>
    </row>
    <row r="145" spans="1:21" x14ac:dyDescent="0.3">
      <c r="A145">
        <v>45578</v>
      </c>
      <c r="B145">
        <v>0</v>
      </c>
      <c r="C145">
        <v>2000</v>
      </c>
      <c r="D145" s="1">
        <v>45968.864583333336</v>
      </c>
      <c r="E145" t="s">
        <v>40</v>
      </c>
      <c r="G145">
        <v>2</v>
      </c>
      <c r="H145">
        <v>1</v>
      </c>
      <c r="I145">
        <v>5</v>
      </c>
      <c r="J145">
        <v>5</v>
      </c>
      <c r="K145">
        <v>2</v>
      </c>
      <c r="L145">
        <v>4</v>
      </c>
      <c r="M145">
        <v>4</v>
      </c>
      <c r="N145">
        <v>4</v>
      </c>
      <c r="O145">
        <v>4</v>
      </c>
      <c r="P145">
        <v>5</v>
      </c>
      <c r="Q145">
        <v>36</v>
      </c>
      <c r="R145">
        <v>36</v>
      </c>
      <c r="S145">
        <f>STANDARDIZE(Table17[[#This Row],[HS]],$F$2,$G$2)</f>
        <v>1.6749224467958519</v>
      </c>
      <c r="T145">
        <f>10*((Table17[[#This Row],[HS]]-$F$2)/$G$2)+50</f>
        <v>66.749224467958527</v>
      </c>
      <c r="U145">
        <f>_xlfn.STDEV.P(Table17[[#This Row],[p1]:[p10]])</f>
        <v>1.3564659966250536</v>
      </c>
    </row>
    <row r="146" spans="1:21" x14ac:dyDescent="0.3">
      <c r="A146">
        <v>43113</v>
      </c>
      <c r="B146">
        <v>0</v>
      </c>
      <c r="C146">
        <v>1988</v>
      </c>
      <c r="D146" s="1">
        <v>45961.832638888889</v>
      </c>
      <c r="E146">
        <v>1</v>
      </c>
      <c r="G146">
        <v>5</v>
      </c>
      <c r="H146">
        <v>4</v>
      </c>
      <c r="I146">
        <v>4</v>
      </c>
      <c r="J146">
        <v>2</v>
      </c>
      <c r="K146">
        <v>1</v>
      </c>
      <c r="L146">
        <v>5</v>
      </c>
      <c r="M146">
        <v>5</v>
      </c>
      <c r="N146">
        <v>3</v>
      </c>
      <c r="O146">
        <v>2</v>
      </c>
      <c r="P146">
        <v>4</v>
      </c>
      <c r="Q146">
        <v>35</v>
      </c>
      <c r="R146">
        <v>35</v>
      </c>
      <c r="S146">
        <f>STANDARDIZE(Table17[[#This Row],[HS]],$F$2,$G$2)</f>
        <v>1.3681741979190636</v>
      </c>
      <c r="T146">
        <f>10*((Table17[[#This Row],[HS]]-$F$2)/$G$2)+50</f>
        <v>63.681741979190633</v>
      </c>
      <c r="U146">
        <f>_xlfn.STDEV.P(Table17[[#This Row],[p1]:[p10]])</f>
        <v>1.3601470508735443</v>
      </c>
    </row>
    <row r="147" spans="1:21" x14ac:dyDescent="0.3">
      <c r="A147">
        <v>41014</v>
      </c>
      <c r="B147">
        <v>0</v>
      </c>
      <c r="C147">
        <v>2001</v>
      </c>
      <c r="D147" s="1">
        <v>45964.944444444445</v>
      </c>
      <c r="E147" t="s">
        <v>102</v>
      </c>
      <c r="G147">
        <v>4</v>
      </c>
      <c r="H147">
        <v>4</v>
      </c>
      <c r="I147">
        <v>5</v>
      </c>
      <c r="J147">
        <v>3</v>
      </c>
      <c r="K147">
        <v>1</v>
      </c>
      <c r="L147">
        <v>5</v>
      </c>
      <c r="M147">
        <v>5</v>
      </c>
      <c r="N147">
        <v>4</v>
      </c>
      <c r="O147">
        <v>2</v>
      </c>
      <c r="P147">
        <v>2</v>
      </c>
      <c r="Q147">
        <v>35</v>
      </c>
      <c r="R147">
        <v>35</v>
      </c>
      <c r="S147">
        <f>STANDARDIZE(Table17[[#This Row],[HS]],$F$2,$G$2)</f>
        <v>1.3681741979190636</v>
      </c>
      <c r="T147">
        <f>10*((Table17[[#This Row],[HS]]-$F$2)/$G$2)+50</f>
        <v>63.681741979190633</v>
      </c>
      <c r="U147">
        <f>_xlfn.STDEV.P(Table17[[#This Row],[p1]:[p10]])</f>
        <v>1.3601470508735443</v>
      </c>
    </row>
    <row r="148" spans="1:21" x14ac:dyDescent="0.3">
      <c r="A148">
        <v>41117</v>
      </c>
      <c r="B148">
        <v>0</v>
      </c>
      <c r="C148">
        <v>2007</v>
      </c>
      <c r="D148" s="1">
        <v>45959.368750000001</v>
      </c>
      <c r="E148" t="s">
        <v>92</v>
      </c>
      <c r="G148">
        <v>4</v>
      </c>
      <c r="H148">
        <v>2</v>
      </c>
      <c r="I148">
        <v>5</v>
      </c>
      <c r="J148">
        <v>4</v>
      </c>
      <c r="K148">
        <v>2</v>
      </c>
      <c r="L148">
        <v>2</v>
      </c>
      <c r="M148">
        <v>5</v>
      </c>
      <c r="N148">
        <v>2</v>
      </c>
      <c r="O148">
        <v>1</v>
      </c>
      <c r="P148">
        <v>4</v>
      </c>
      <c r="Q148">
        <v>31</v>
      </c>
      <c r="R148">
        <v>31</v>
      </c>
      <c r="S148">
        <f>STANDARDIZE(Table17[[#This Row],[HS]],$F$2,$G$2)</f>
        <v>0.14118120241191051</v>
      </c>
      <c r="T148">
        <f>10*((Table17[[#This Row],[HS]]-$F$2)/$G$2)+50</f>
        <v>51.411812024119108</v>
      </c>
      <c r="U148">
        <f>_xlfn.STDEV.P(Table17[[#This Row],[p1]:[p10]])</f>
        <v>1.374772708486752</v>
      </c>
    </row>
    <row r="149" spans="1:21" x14ac:dyDescent="0.3">
      <c r="A149">
        <v>40902</v>
      </c>
      <c r="B149">
        <v>0</v>
      </c>
      <c r="C149">
        <v>2003</v>
      </c>
      <c r="D149" s="1">
        <v>45958.611111111109</v>
      </c>
      <c r="E149" t="s">
        <v>28</v>
      </c>
      <c r="G149">
        <v>1</v>
      </c>
      <c r="H149">
        <v>2</v>
      </c>
      <c r="I149">
        <v>4</v>
      </c>
      <c r="J149">
        <v>4</v>
      </c>
      <c r="K149">
        <v>2</v>
      </c>
      <c r="L149">
        <v>5</v>
      </c>
      <c r="M149">
        <v>4</v>
      </c>
      <c r="N149">
        <v>2</v>
      </c>
      <c r="O149">
        <v>2</v>
      </c>
      <c r="P149">
        <v>5</v>
      </c>
      <c r="Q149">
        <v>31</v>
      </c>
      <c r="R149">
        <v>31</v>
      </c>
      <c r="S149">
        <f>STANDARDIZE(Table17[[#This Row],[HS]],$F$2,$G$2)</f>
        <v>0.14118120241191051</v>
      </c>
      <c r="T149">
        <f>10*((Table17[[#This Row],[HS]]-$F$2)/$G$2)+50</f>
        <v>51.411812024119108</v>
      </c>
      <c r="U149">
        <f>_xlfn.STDEV.P(Table17[[#This Row],[p1]:[p10]])</f>
        <v>1.374772708486752</v>
      </c>
    </row>
    <row r="150" spans="1:21" x14ac:dyDescent="0.3">
      <c r="A150">
        <v>45803</v>
      </c>
      <c r="B150">
        <v>1</v>
      </c>
      <c r="C150">
        <v>1999</v>
      </c>
      <c r="D150" s="1">
        <v>45969.936805555553</v>
      </c>
      <c r="E150">
        <v>1</v>
      </c>
      <c r="G150">
        <v>4</v>
      </c>
      <c r="H150">
        <v>4</v>
      </c>
      <c r="I150">
        <v>2</v>
      </c>
      <c r="J150">
        <v>4</v>
      </c>
      <c r="K150">
        <v>1</v>
      </c>
      <c r="L150">
        <v>5</v>
      </c>
      <c r="M150">
        <v>5</v>
      </c>
      <c r="N150">
        <v>2</v>
      </c>
      <c r="O150">
        <v>2</v>
      </c>
      <c r="P150">
        <v>2</v>
      </c>
      <c r="Q150">
        <v>31</v>
      </c>
      <c r="R150">
        <v>31</v>
      </c>
      <c r="S150">
        <f>STANDARDIZE(Table17[[#This Row],[HS]],$F$2,$G$2)</f>
        <v>0.14118120241191051</v>
      </c>
      <c r="T150">
        <f>10*((Table17[[#This Row],[HS]]-$F$2)/$G$2)+50</f>
        <v>51.411812024119108</v>
      </c>
      <c r="U150">
        <f>_xlfn.STDEV.P(Table17[[#This Row],[p1]:[p10]])</f>
        <v>1.374772708486752</v>
      </c>
    </row>
    <row r="151" spans="1:21" x14ac:dyDescent="0.3">
      <c r="A151">
        <v>41410</v>
      </c>
      <c r="B151">
        <v>0</v>
      </c>
      <c r="C151">
        <v>1994</v>
      </c>
      <c r="D151" s="1">
        <v>45959.561805555553</v>
      </c>
      <c r="E151">
        <v>2</v>
      </c>
      <c r="G151">
        <v>5</v>
      </c>
      <c r="H151">
        <v>4</v>
      </c>
      <c r="I151">
        <v>4</v>
      </c>
      <c r="J151">
        <v>2</v>
      </c>
      <c r="K151">
        <v>1</v>
      </c>
      <c r="L151">
        <v>4</v>
      </c>
      <c r="M151">
        <v>4</v>
      </c>
      <c r="N151">
        <v>4</v>
      </c>
      <c r="O151">
        <v>1</v>
      </c>
      <c r="P151">
        <v>2</v>
      </c>
      <c r="Q151">
        <v>31</v>
      </c>
      <c r="R151">
        <v>31</v>
      </c>
      <c r="S151">
        <f>STANDARDIZE(Table17[[#This Row],[HS]],$F$2,$G$2)</f>
        <v>0.14118120241191051</v>
      </c>
      <c r="T151">
        <f>10*((Table17[[#This Row],[HS]]-$F$2)/$G$2)+50</f>
        <v>51.411812024119108</v>
      </c>
      <c r="U151">
        <f>_xlfn.STDEV.P(Table17[[#This Row],[p1]:[p10]])</f>
        <v>1.374772708486752</v>
      </c>
    </row>
    <row r="152" spans="1:21" x14ac:dyDescent="0.3">
      <c r="A152">
        <v>44169</v>
      </c>
      <c r="B152">
        <v>0</v>
      </c>
      <c r="C152">
        <v>1993</v>
      </c>
      <c r="D152" s="1">
        <v>45964.829861111109</v>
      </c>
      <c r="E152" t="s">
        <v>87</v>
      </c>
      <c r="G152">
        <v>5</v>
      </c>
      <c r="H152">
        <v>4</v>
      </c>
      <c r="I152">
        <v>5</v>
      </c>
      <c r="J152">
        <v>5</v>
      </c>
      <c r="K152">
        <v>1</v>
      </c>
      <c r="L152">
        <v>4</v>
      </c>
      <c r="M152">
        <v>5</v>
      </c>
      <c r="N152">
        <v>3</v>
      </c>
      <c r="O152">
        <v>2</v>
      </c>
      <c r="P152">
        <v>5</v>
      </c>
      <c r="Q152">
        <v>39</v>
      </c>
      <c r="R152">
        <v>39</v>
      </c>
      <c r="S152">
        <f>STANDARDIZE(Table17[[#This Row],[HS]],$F$2,$G$2)</f>
        <v>2.5951671934262168</v>
      </c>
      <c r="T152">
        <f>10*((Table17[[#This Row],[HS]]-$F$2)/$G$2)+50</f>
        <v>75.951671934262166</v>
      </c>
      <c r="U152">
        <f>_xlfn.STDEV.P(Table17[[#This Row],[p1]:[p10]])</f>
        <v>1.374772708486752</v>
      </c>
    </row>
    <row r="153" spans="1:21" x14ac:dyDescent="0.3">
      <c r="A153">
        <v>42171</v>
      </c>
      <c r="B153">
        <v>0</v>
      </c>
      <c r="C153">
        <v>2001</v>
      </c>
      <c r="D153" s="1">
        <v>45960.019444444442</v>
      </c>
      <c r="E153" t="s">
        <v>28</v>
      </c>
      <c r="G153">
        <v>1</v>
      </c>
      <c r="H153">
        <v>4</v>
      </c>
      <c r="I153">
        <v>1</v>
      </c>
      <c r="J153">
        <v>4</v>
      </c>
      <c r="K153">
        <v>2</v>
      </c>
      <c r="L153">
        <v>4</v>
      </c>
      <c r="M153">
        <v>3</v>
      </c>
      <c r="N153">
        <v>3</v>
      </c>
      <c r="O153">
        <v>5</v>
      </c>
      <c r="P153">
        <v>1</v>
      </c>
      <c r="Q153">
        <v>28</v>
      </c>
      <c r="R153">
        <v>28</v>
      </c>
      <c r="S153">
        <f>STANDARDIZE(Table17[[#This Row],[HS]],$F$2,$G$2)</f>
        <v>-0.77906354421845436</v>
      </c>
      <c r="T153">
        <f>10*((Table17[[#This Row],[HS]]-$F$2)/$G$2)+50</f>
        <v>42.209364557815455</v>
      </c>
      <c r="U153">
        <f>_xlfn.STDEV.P(Table17[[#This Row],[p1]:[p10]])</f>
        <v>1.4</v>
      </c>
    </row>
    <row r="154" spans="1:21" x14ac:dyDescent="0.3">
      <c r="A154">
        <v>41790</v>
      </c>
      <c r="B154">
        <v>1</v>
      </c>
      <c r="C154">
        <v>1963</v>
      </c>
      <c r="D154" s="1">
        <v>45959.820138888892</v>
      </c>
      <c r="E154">
        <v>4</v>
      </c>
      <c r="G154">
        <v>5</v>
      </c>
      <c r="H154">
        <v>3</v>
      </c>
      <c r="I154">
        <v>2</v>
      </c>
      <c r="J154">
        <v>2</v>
      </c>
      <c r="K154">
        <v>3</v>
      </c>
      <c r="L154">
        <v>5</v>
      </c>
      <c r="M154">
        <v>5</v>
      </c>
      <c r="N154">
        <v>4</v>
      </c>
      <c r="O154">
        <v>2</v>
      </c>
      <c r="P154">
        <v>1</v>
      </c>
      <c r="Q154">
        <v>32</v>
      </c>
      <c r="R154">
        <v>32</v>
      </c>
      <c r="S154">
        <f>STANDARDIZE(Table17[[#This Row],[HS]],$F$2,$G$2)</f>
        <v>0.44792945128869882</v>
      </c>
      <c r="T154">
        <f>10*((Table17[[#This Row],[HS]]-$F$2)/$G$2)+50</f>
        <v>54.479294512886987</v>
      </c>
      <c r="U154">
        <f>_xlfn.STDEV.P(Table17[[#This Row],[p1]:[p10]])</f>
        <v>1.4</v>
      </c>
    </row>
    <row r="155" spans="1:21" x14ac:dyDescent="0.3">
      <c r="A155">
        <v>41450</v>
      </c>
      <c r="B155">
        <v>0</v>
      </c>
      <c r="C155">
        <v>2000</v>
      </c>
      <c r="D155" s="1">
        <v>45959.587500000001</v>
      </c>
      <c r="E155">
        <v>4</v>
      </c>
      <c r="G155">
        <v>3</v>
      </c>
      <c r="H155">
        <v>1</v>
      </c>
      <c r="I155">
        <v>2</v>
      </c>
      <c r="J155">
        <v>3</v>
      </c>
      <c r="K155">
        <v>4</v>
      </c>
      <c r="L155">
        <v>2</v>
      </c>
      <c r="M155">
        <v>5</v>
      </c>
      <c r="N155">
        <v>1</v>
      </c>
      <c r="O155">
        <v>4</v>
      </c>
      <c r="P155">
        <v>5</v>
      </c>
      <c r="Q155">
        <v>30</v>
      </c>
      <c r="R155">
        <v>30</v>
      </c>
      <c r="S155">
        <f>STANDARDIZE(Table17[[#This Row],[HS]],$F$2,$G$2)</f>
        <v>-0.16556704646487777</v>
      </c>
      <c r="T155">
        <f>10*((Table17[[#This Row],[HS]]-$F$2)/$G$2)+50</f>
        <v>48.344329535351221</v>
      </c>
      <c r="U155">
        <f>_xlfn.STDEV.P(Table17[[#This Row],[p1]:[p10]])</f>
        <v>1.4142135623730951</v>
      </c>
    </row>
    <row r="156" spans="1:21" x14ac:dyDescent="0.3">
      <c r="A156">
        <v>46131</v>
      </c>
      <c r="B156">
        <v>0</v>
      </c>
      <c r="C156">
        <v>1989</v>
      </c>
      <c r="D156" s="1">
        <v>45971.93472222222</v>
      </c>
      <c r="E156">
        <v>2</v>
      </c>
      <c r="G156">
        <v>1</v>
      </c>
      <c r="H156">
        <v>4</v>
      </c>
      <c r="I156">
        <v>1</v>
      </c>
      <c r="J156">
        <v>4</v>
      </c>
      <c r="K156">
        <v>2</v>
      </c>
      <c r="L156">
        <v>5</v>
      </c>
      <c r="M156">
        <v>4</v>
      </c>
      <c r="N156">
        <v>4</v>
      </c>
      <c r="O156">
        <v>5</v>
      </c>
      <c r="P156">
        <v>3</v>
      </c>
      <c r="Q156">
        <v>33</v>
      </c>
      <c r="R156">
        <v>33</v>
      </c>
      <c r="S156">
        <f>STANDARDIZE(Table17[[#This Row],[HS]],$F$2,$G$2)</f>
        <v>0.75467770016548708</v>
      </c>
      <c r="T156">
        <f>10*((Table17[[#This Row],[HS]]-$F$2)/$G$2)+50</f>
        <v>57.546777001654874</v>
      </c>
      <c r="U156">
        <f>_xlfn.STDEV.P(Table17[[#This Row],[p1]:[p10]])</f>
        <v>1.4177446878757824</v>
      </c>
    </row>
    <row r="157" spans="1:21" x14ac:dyDescent="0.3">
      <c r="A157">
        <v>46385</v>
      </c>
      <c r="B157">
        <v>0</v>
      </c>
      <c r="C157">
        <v>1999</v>
      </c>
      <c r="D157" s="1">
        <v>45972.954861111109</v>
      </c>
      <c r="E157">
        <v>4</v>
      </c>
      <c r="G157">
        <v>4</v>
      </c>
      <c r="H157">
        <v>5</v>
      </c>
      <c r="I157">
        <v>3</v>
      </c>
      <c r="J157">
        <v>2</v>
      </c>
      <c r="K157">
        <v>1</v>
      </c>
      <c r="L157">
        <v>5</v>
      </c>
      <c r="M157">
        <v>4</v>
      </c>
      <c r="N157">
        <v>2</v>
      </c>
      <c r="O157">
        <v>2</v>
      </c>
      <c r="P157">
        <v>5</v>
      </c>
      <c r="Q157">
        <v>33</v>
      </c>
      <c r="R157">
        <v>33</v>
      </c>
      <c r="S157">
        <f>STANDARDIZE(Table17[[#This Row],[HS]],$F$2,$G$2)</f>
        <v>0.75467770016548708</v>
      </c>
      <c r="T157">
        <f>10*((Table17[[#This Row],[HS]]-$F$2)/$G$2)+50</f>
        <v>57.546777001654874</v>
      </c>
      <c r="U157">
        <f>_xlfn.STDEV.P(Table17[[#This Row],[p1]:[p10]])</f>
        <v>1.4177446878757824</v>
      </c>
    </row>
    <row r="158" spans="1:21" x14ac:dyDescent="0.3">
      <c r="A158">
        <v>46006</v>
      </c>
      <c r="B158">
        <v>1</v>
      </c>
      <c r="C158">
        <v>2002</v>
      </c>
      <c r="D158" s="1">
        <v>45971.415972222225</v>
      </c>
      <c r="E158" t="s">
        <v>34</v>
      </c>
      <c r="G158">
        <v>5</v>
      </c>
      <c r="H158">
        <v>4</v>
      </c>
      <c r="I158">
        <v>4</v>
      </c>
      <c r="J158">
        <v>4</v>
      </c>
      <c r="K158">
        <v>1</v>
      </c>
      <c r="L158">
        <v>5</v>
      </c>
      <c r="M158">
        <v>4</v>
      </c>
      <c r="N158">
        <v>5</v>
      </c>
      <c r="O158">
        <v>1</v>
      </c>
      <c r="P158">
        <v>4</v>
      </c>
      <c r="Q158">
        <v>37</v>
      </c>
      <c r="R158">
        <v>37</v>
      </c>
      <c r="S158">
        <f>STANDARDIZE(Table17[[#This Row],[HS]],$F$2,$G$2)</f>
        <v>1.9816706956726402</v>
      </c>
      <c r="T158">
        <f>10*((Table17[[#This Row],[HS]]-$F$2)/$G$2)+50</f>
        <v>69.816706956726406</v>
      </c>
      <c r="U158">
        <f>_xlfn.STDEV.P(Table17[[#This Row],[p1]:[p10]])</f>
        <v>1.4177446878757824</v>
      </c>
    </row>
    <row r="159" spans="1:21" x14ac:dyDescent="0.3">
      <c r="A159">
        <v>43612</v>
      </c>
      <c r="B159">
        <v>0</v>
      </c>
      <c r="C159">
        <v>2008</v>
      </c>
      <c r="D159" s="1">
        <v>45963.756944444445</v>
      </c>
      <c r="E159" t="s">
        <v>28</v>
      </c>
      <c r="G159">
        <v>1</v>
      </c>
      <c r="H159">
        <v>1</v>
      </c>
      <c r="I159">
        <v>2</v>
      </c>
      <c r="J159">
        <v>5</v>
      </c>
      <c r="K159">
        <v>3</v>
      </c>
      <c r="L159">
        <v>3</v>
      </c>
      <c r="M159">
        <v>3</v>
      </c>
      <c r="N159">
        <v>1</v>
      </c>
      <c r="O159">
        <v>5</v>
      </c>
      <c r="P159">
        <v>2</v>
      </c>
      <c r="Q159">
        <v>26</v>
      </c>
      <c r="R159">
        <v>26</v>
      </c>
      <c r="S159">
        <f>STANDARDIZE(Table17[[#This Row],[HS]],$F$2,$G$2)</f>
        <v>-1.392560041972031</v>
      </c>
      <c r="T159">
        <f>10*((Table17[[#This Row],[HS]]-$F$2)/$G$2)+50</f>
        <v>36.074399580279689</v>
      </c>
      <c r="U159">
        <f>_xlfn.STDEV.P(Table17[[#This Row],[p1]:[p10]])</f>
        <v>1.42828568570857</v>
      </c>
    </row>
    <row r="160" spans="1:21" x14ac:dyDescent="0.3">
      <c r="A160">
        <v>44202</v>
      </c>
      <c r="B160">
        <v>1</v>
      </c>
      <c r="C160">
        <v>1999</v>
      </c>
      <c r="D160" s="1">
        <v>45964.90625</v>
      </c>
      <c r="E160" t="s">
        <v>50</v>
      </c>
      <c r="G160">
        <v>4</v>
      </c>
      <c r="H160">
        <v>4</v>
      </c>
      <c r="I160">
        <v>5</v>
      </c>
      <c r="J160">
        <v>5</v>
      </c>
      <c r="K160">
        <v>1</v>
      </c>
      <c r="L160">
        <v>4</v>
      </c>
      <c r="M160">
        <v>4</v>
      </c>
      <c r="N160">
        <v>2</v>
      </c>
      <c r="O160">
        <v>1</v>
      </c>
      <c r="P160">
        <v>4</v>
      </c>
      <c r="Q160">
        <v>34</v>
      </c>
      <c r="R160">
        <v>34</v>
      </c>
      <c r="S160">
        <f>STANDARDIZE(Table17[[#This Row],[HS]],$F$2,$G$2)</f>
        <v>1.0614259490422755</v>
      </c>
      <c r="T160">
        <f>10*((Table17[[#This Row],[HS]]-$F$2)/$G$2)+50</f>
        <v>60.614259490422754</v>
      </c>
      <c r="U160">
        <f>_xlfn.STDEV.P(Table17[[#This Row],[p1]:[p10]])</f>
        <v>1.42828568570857</v>
      </c>
    </row>
    <row r="161" spans="1:21" x14ac:dyDescent="0.3">
      <c r="A161">
        <v>41459</v>
      </c>
      <c r="B161">
        <v>0</v>
      </c>
      <c r="C161">
        <v>1993</v>
      </c>
      <c r="D161" s="1">
        <v>45970.680555555555</v>
      </c>
      <c r="E161">
        <v>0.5</v>
      </c>
      <c r="G161">
        <v>4</v>
      </c>
      <c r="H161">
        <v>4</v>
      </c>
      <c r="I161">
        <v>5</v>
      </c>
      <c r="J161">
        <v>3</v>
      </c>
      <c r="K161">
        <v>1</v>
      </c>
      <c r="L161">
        <v>5</v>
      </c>
      <c r="M161">
        <v>5</v>
      </c>
      <c r="N161">
        <v>4</v>
      </c>
      <c r="O161">
        <v>1</v>
      </c>
      <c r="P161">
        <v>4</v>
      </c>
      <c r="Q161">
        <v>36</v>
      </c>
      <c r="R161">
        <v>36</v>
      </c>
      <c r="S161">
        <f>STANDARDIZE(Table17[[#This Row],[HS]],$F$2,$G$2)</f>
        <v>1.6749224467958519</v>
      </c>
      <c r="T161">
        <f>10*((Table17[[#This Row],[HS]]-$F$2)/$G$2)+50</f>
        <v>66.749224467958527</v>
      </c>
      <c r="U161">
        <f>_xlfn.STDEV.P(Table17[[#This Row],[p1]:[p10]])</f>
        <v>1.42828568570857</v>
      </c>
    </row>
    <row r="162" spans="1:21" x14ac:dyDescent="0.3">
      <c r="A162">
        <v>45974</v>
      </c>
      <c r="B162">
        <v>0</v>
      </c>
      <c r="C162">
        <v>2005</v>
      </c>
      <c r="D162" s="1">
        <v>45970.970138888886</v>
      </c>
      <c r="E162" t="s">
        <v>98</v>
      </c>
      <c r="G162">
        <v>2</v>
      </c>
      <c r="H162">
        <v>1</v>
      </c>
      <c r="I162">
        <v>1</v>
      </c>
      <c r="J162">
        <v>5</v>
      </c>
      <c r="K162">
        <v>3</v>
      </c>
      <c r="L162">
        <v>2</v>
      </c>
      <c r="M162">
        <v>3</v>
      </c>
      <c r="N162">
        <v>1</v>
      </c>
      <c r="O162">
        <v>5</v>
      </c>
      <c r="P162">
        <v>2</v>
      </c>
      <c r="Q162">
        <v>25</v>
      </c>
      <c r="R162">
        <v>25</v>
      </c>
      <c r="S162">
        <f>STANDARDIZE(Table17[[#This Row],[HS]],$F$2,$G$2)</f>
        <v>-1.6993082908488193</v>
      </c>
      <c r="T162">
        <f>10*((Table17[[#This Row],[HS]]-$F$2)/$G$2)+50</f>
        <v>33.006917091511809</v>
      </c>
      <c r="U162">
        <f>_xlfn.STDEV.P(Table17[[#This Row],[p1]:[p10]])</f>
        <v>1.4317821063276353</v>
      </c>
    </row>
    <row r="163" spans="1:21" x14ac:dyDescent="0.3">
      <c r="A163">
        <v>40722</v>
      </c>
      <c r="B163">
        <v>1</v>
      </c>
      <c r="C163">
        <v>2003</v>
      </c>
      <c r="D163" s="1">
        <v>45958.445138888892</v>
      </c>
      <c r="E163" t="s">
        <v>72</v>
      </c>
      <c r="G163">
        <v>1</v>
      </c>
      <c r="H163">
        <v>4</v>
      </c>
      <c r="I163">
        <v>2</v>
      </c>
      <c r="J163">
        <v>4</v>
      </c>
      <c r="K163">
        <v>1</v>
      </c>
      <c r="L163">
        <v>5</v>
      </c>
      <c r="M163">
        <v>3</v>
      </c>
      <c r="N163">
        <v>5</v>
      </c>
      <c r="O163">
        <v>2</v>
      </c>
      <c r="P163">
        <v>2</v>
      </c>
      <c r="Q163">
        <v>29</v>
      </c>
      <c r="R163">
        <v>29</v>
      </c>
      <c r="S163">
        <f>STANDARDIZE(Table17[[#This Row],[HS]],$F$2,$G$2)</f>
        <v>-0.47231529534166605</v>
      </c>
      <c r="T163">
        <f>10*((Table17[[#This Row],[HS]]-$F$2)/$G$2)+50</f>
        <v>45.276847046583342</v>
      </c>
      <c r="U163">
        <f>_xlfn.STDEV.P(Table17[[#This Row],[p1]:[p10]])</f>
        <v>1.4456832294800961</v>
      </c>
    </row>
    <row r="164" spans="1:21" x14ac:dyDescent="0.3">
      <c r="A164">
        <v>44945</v>
      </c>
      <c r="B164">
        <v>1</v>
      </c>
      <c r="C164">
        <v>2001</v>
      </c>
      <c r="D164" s="1">
        <v>45966.989583333336</v>
      </c>
      <c r="E164" t="s">
        <v>33</v>
      </c>
      <c r="G164">
        <v>2</v>
      </c>
      <c r="H164">
        <v>4</v>
      </c>
      <c r="I164">
        <v>2</v>
      </c>
      <c r="J164">
        <v>4</v>
      </c>
      <c r="K164">
        <v>1</v>
      </c>
      <c r="L164">
        <v>3</v>
      </c>
      <c r="M164">
        <v>5</v>
      </c>
      <c r="N164">
        <v>1</v>
      </c>
      <c r="O164">
        <v>4</v>
      </c>
      <c r="P164">
        <v>5</v>
      </c>
      <c r="Q164">
        <v>31</v>
      </c>
      <c r="R164">
        <v>31</v>
      </c>
      <c r="S164">
        <f>STANDARDIZE(Table17[[#This Row],[HS]],$F$2,$G$2)</f>
        <v>0.14118120241191051</v>
      </c>
      <c r="T164">
        <f>10*((Table17[[#This Row],[HS]]-$F$2)/$G$2)+50</f>
        <v>51.411812024119108</v>
      </c>
      <c r="U164">
        <f>_xlfn.STDEV.P(Table17[[#This Row],[p1]:[p10]])</f>
        <v>1.4456832294800961</v>
      </c>
    </row>
    <row r="165" spans="1:21" x14ac:dyDescent="0.3">
      <c r="A165">
        <v>43689</v>
      </c>
      <c r="B165">
        <v>0</v>
      </c>
      <c r="C165">
        <v>2006</v>
      </c>
      <c r="D165" s="1">
        <v>45963.851388888892</v>
      </c>
      <c r="E165" t="s">
        <v>97</v>
      </c>
      <c r="G165">
        <v>2</v>
      </c>
      <c r="H165">
        <v>1</v>
      </c>
      <c r="I165">
        <v>2</v>
      </c>
      <c r="J165">
        <v>5</v>
      </c>
      <c r="K165">
        <v>4</v>
      </c>
      <c r="L165">
        <v>1</v>
      </c>
      <c r="M165">
        <v>4</v>
      </c>
      <c r="N165">
        <v>4</v>
      </c>
      <c r="O165">
        <v>3</v>
      </c>
      <c r="P165">
        <v>5</v>
      </c>
      <c r="Q165">
        <v>31</v>
      </c>
      <c r="R165">
        <v>31</v>
      </c>
      <c r="S165">
        <f>STANDARDIZE(Table17[[#This Row],[HS]],$F$2,$G$2)</f>
        <v>0.14118120241191051</v>
      </c>
      <c r="T165">
        <f>10*((Table17[[#This Row],[HS]]-$F$2)/$G$2)+50</f>
        <v>51.411812024119108</v>
      </c>
      <c r="U165">
        <f>_xlfn.STDEV.P(Table17[[#This Row],[p1]:[p10]])</f>
        <v>1.4456832294800961</v>
      </c>
    </row>
    <row r="166" spans="1:21" x14ac:dyDescent="0.3">
      <c r="A166">
        <v>42062</v>
      </c>
      <c r="B166">
        <v>0</v>
      </c>
      <c r="C166">
        <v>2001</v>
      </c>
      <c r="D166" s="1">
        <v>45959.913888888892</v>
      </c>
      <c r="E166">
        <v>2</v>
      </c>
      <c r="G166">
        <v>2</v>
      </c>
      <c r="H166">
        <v>2</v>
      </c>
      <c r="I166">
        <v>3</v>
      </c>
      <c r="J166">
        <v>4</v>
      </c>
      <c r="K166">
        <v>5</v>
      </c>
      <c r="L166">
        <v>2</v>
      </c>
      <c r="M166">
        <v>5</v>
      </c>
      <c r="N166">
        <v>5</v>
      </c>
      <c r="O166">
        <v>1</v>
      </c>
      <c r="P166">
        <v>2</v>
      </c>
      <c r="Q166">
        <v>31</v>
      </c>
      <c r="R166">
        <v>31</v>
      </c>
      <c r="S166">
        <f>STANDARDIZE(Table17[[#This Row],[HS]],$F$2,$G$2)</f>
        <v>0.14118120241191051</v>
      </c>
      <c r="T166">
        <f>10*((Table17[[#This Row],[HS]]-$F$2)/$G$2)+50</f>
        <v>51.411812024119108</v>
      </c>
      <c r="U166">
        <f>_xlfn.STDEV.P(Table17[[#This Row],[p1]:[p10]])</f>
        <v>1.4456832294800961</v>
      </c>
    </row>
    <row r="167" spans="1:21" x14ac:dyDescent="0.3">
      <c r="A167">
        <v>43925</v>
      </c>
      <c r="B167">
        <v>0</v>
      </c>
      <c r="C167">
        <v>2004</v>
      </c>
      <c r="D167" s="1">
        <v>45964.484027777777</v>
      </c>
      <c r="E167" t="s">
        <v>70</v>
      </c>
      <c r="G167">
        <v>4</v>
      </c>
      <c r="H167">
        <v>2</v>
      </c>
      <c r="I167">
        <v>2</v>
      </c>
      <c r="J167">
        <v>5</v>
      </c>
      <c r="K167">
        <v>1</v>
      </c>
      <c r="L167">
        <v>2</v>
      </c>
      <c r="M167">
        <v>5</v>
      </c>
      <c r="N167">
        <v>1</v>
      </c>
      <c r="O167">
        <v>2</v>
      </c>
      <c r="P167">
        <v>4</v>
      </c>
      <c r="Q167">
        <v>28</v>
      </c>
      <c r="R167">
        <v>28</v>
      </c>
      <c r="S167">
        <f>STANDARDIZE(Table17[[#This Row],[HS]],$F$2,$G$2)</f>
        <v>-0.77906354421845436</v>
      </c>
      <c r="T167">
        <f>10*((Table17[[#This Row],[HS]]-$F$2)/$G$2)+50</f>
        <v>42.209364557815455</v>
      </c>
      <c r="U167">
        <f>_xlfn.STDEV.P(Table17[[#This Row],[p1]:[p10]])</f>
        <v>1.4696938456699069</v>
      </c>
    </row>
    <row r="168" spans="1:21" x14ac:dyDescent="0.3">
      <c r="A168">
        <v>40964</v>
      </c>
      <c r="B168">
        <v>0</v>
      </c>
      <c r="C168">
        <v>2003</v>
      </c>
      <c r="D168" s="1">
        <v>45965.37222222222</v>
      </c>
      <c r="E168" t="s">
        <v>82</v>
      </c>
      <c r="G168">
        <v>2</v>
      </c>
      <c r="H168">
        <v>1</v>
      </c>
      <c r="I168">
        <v>4</v>
      </c>
      <c r="J168">
        <v>5</v>
      </c>
      <c r="K168">
        <v>1</v>
      </c>
      <c r="L168">
        <v>2</v>
      </c>
      <c r="M168">
        <v>5</v>
      </c>
      <c r="N168">
        <v>2</v>
      </c>
      <c r="O168">
        <v>2</v>
      </c>
      <c r="P168">
        <v>4</v>
      </c>
      <c r="Q168">
        <v>28</v>
      </c>
      <c r="R168">
        <v>28</v>
      </c>
      <c r="S168">
        <f>STANDARDIZE(Table17[[#This Row],[HS]],$F$2,$G$2)</f>
        <v>-0.77906354421845436</v>
      </c>
      <c r="T168">
        <f>10*((Table17[[#This Row],[HS]]-$F$2)/$G$2)+50</f>
        <v>42.209364557815455</v>
      </c>
      <c r="U168">
        <f>_xlfn.STDEV.P(Table17[[#This Row],[p1]:[p10]])</f>
        <v>1.4696938456699069</v>
      </c>
    </row>
    <row r="169" spans="1:21" x14ac:dyDescent="0.3">
      <c r="A169">
        <v>44790</v>
      </c>
      <c r="B169">
        <v>0</v>
      </c>
      <c r="C169">
        <v>1994</v>
      </c>
      <c r="D169" s="1">
        <v>45966.467361111114</v>
      </c>
      <c r="E169" t="s">
        <v>28</v>
      </c>
      <c r="G169">
        <v>2</v>
      </c>
      <c r="H169">
        <v>1</v>
      </c>
      <c r="I169">
        <v>4</v>
      </c>
      <c r="J169">
        <v>4</v>
      </c>
      <c r="K169">
        <v>1</v>
      </c>
      <c r="L169">
        <v>2</v>
      </c>
      <c r="M169">
        <v>5</v>
      </c>
      <c r="N169">
        <v>4</v>
      </c>
      <c r="O169">
        <v>1</v>
      </c>
      <c r="P169">
        <v>4</v>
      </c>
      <c r="Q169">
        <v>28</v>
      </c>
      <c r="R169">
        <v>28</v>
      </c>
      <c r="S169">
        <f>STANDARDIZE(Table17[[#This Row],[HS]],$F$2,$G$2)</f>
        <v>-0.77906354421845436</v>
      </c>
      <c r="T169">
        <f>10*((Table17[[#This Row],[HS]]-$F$2)/$G$2)+50</f>
        <v>42.209364557815455</v>
      </c>
      <c r="U169">
        <f>_xlfn.STDEV.P(Table17[[#This Row],[p1]:[p10]])</f>
        <v>1.4696938456699069</v>
      </c>
    </row>
    <row r="170" spans="1:21" x14ac:dyDescent="0.3">
      <c r="A170">
        <v>44502</v>
      </c>
      <c r="B170">
        <v>0</v>
      </c>
      <c r="C170">
        <v>2000</v>
      </c>
      <c r="D170" s="1">
        <v>45965.646527777775</v>
      </c>
      <c r="E170" t="s">
        <v>59</v>
      </c>
      <c r="G170">
        <v>4</v>
      </c>
      <c r="H170">
        <v>2</v>
      </c>
      <c r="I170">
        <v>4</v>
      </c>
      <c r="J170">
        <v>4</v>
      </c>
      <c r="K170">
        <v>1</v>
      </c>
      <c r="L170">
        <v>5</v>
      </c>
      <c r="M170">
        <v>4</v>
      </c>
      <c r="N170">
        <v>1</v>
      </c>
      <c r="O170">
        <v>1</v>
      </c>
      <c r="P170">
        <v>2</v>
      </c>
      <c r="Q170">
        <v>28</v>
      </c>
      <c r="R170">
        <v>28</v>
      </c>
      <c r="S170">
        <f>STANDARDIZE(Table17[[#This Row],[HS]],$F$2,$G$2)</f>
        <v>-0.77906354421845436</v>
      </c>
      <c r="T170">
        <f>10*((Table17[[#This Row],[HS]]-$F$2)/$G$2)+50</f>
        <v>42.209364557815455</v>
      </c>
      <c r="U170">
        <f>_xlfn.STDEV.P(Table17[[#This Row],[p1]:[p10]])</f>
        <v>1.4696938456699069</v>
      </c>
    </row>
    <row r="171" spans="1:21" x14ac:dyDescent="0.3">
      <c r="A171">
        <v>45999</v>
      </c>
      <c r="B171">
        <v>0</v>
      </c>
      <c r="C171">
        <v>1974</v>
      </c>
      <c r="D171" s="1">
        <v>45971.461111111108</v>
      </c>
      <c r="E171">
        <v>0</v>
      </c>
      <c r="G171">
        <v>2</v>
      </c>
      <c r="H171">
        <v>4</v>
      </c>
      <c r="I171">
        <v>5</v>
      </c>
      <c r="J171">
        <v>2</v>
      </c>
      <c r="K171">
        <v>2</v>
      </c>
      <c r="L171">
        <v>5</v>
      </c>
      <c r="M171">
        <v>4</v>
      </c>
      <c r="N171">
        <v>2</v>
      </c>
      <c r="O171">
        <v>1</v>
      </c>
      <c r="P171">
        <v>1</v>
      </c>
      <c r="Q171">
        <v>28</v>
      </c>
      <c r="R171">
        <v>28</v>
      </c>
      <c r="S171">
        <f>STANDARDIZE(Table17[[#This Row],[HS]],$F$2,$G$2)</f>
        <v>-0.77906354421845436</v>
      </c>
      <c r="T171">
        <f>10*((Table17[[#This Row],[HS]]-$F$2)/$G$2)+50</f>
        <v>42.209364557815455</v>
      </c>
      <c r="U171">
        <f>_xlfn.STDEV.P(Table17[[#This Row],[p1]:[p10]])</f>
        <v>1.4696938456699069</v>
      </c>
    </row>
    <row r="172" spans="1:21" x14ac:dyDescent="0.3">
      <c r="A172">
        <v>46000</v>
      </c>
      <c r="B172">
        <v>0</v>
      </c>
      <c r="C172">
        <v>1987</v>
      </c>
      <c r="D172" s="1">
        <v>45971.372916666667</v>
      </c>
      <c r="E172" t="s">
        <v>32</v>
      </c>
      <c r="G172">
        <v>5</v>
      </c>
      <c r="H172">
        <v>2</v>
      </c>
      <c r="I172">
        <v>4</v>
      </c>
      <c r="J172">
        <v>5</v>
      </c>
      <c r="K172">
        <v>2</v>
      </c>
      <c r="L172">
        <v>5</v>
      </c>
      <c r="M172">
        <v>4</v>
      </c>
      <c r="N172">
        <v>2</v>
      </c>
      <c r="O172">
        <v>2</v>
      </c>
      <c r="P172">
        <v>1</v>
      </c>
      <c r="Q172">
        <v>32</v>
      </c>
      <c r="R172">
        <v>32</v>
      </c>
      <c r="S172">
        <f>STANDARDIZE(Table17[[#This Row],[HS]],$F$2,$G$2)</f>
        <v>0.44792945128869882</v>
      </c>
      <c r="T172">
        <f>10*((Table17[[#This Row],[HS]]-$F$2)/$G$2)+50</f>
        <v>54.479294512886987</v>
      </c>
      <c r="U172">
        <f>_xlfn.STDEV.P(Table17[[#This Row],[p1]:[p10]])</f>
        <v>1.4696938456699069</v>
      </c>
    </row>
    <row r="173" spans="1:21" x14ac:dyDescent="0.3">
      <c r="A173">
        <v>45592</v>
      </c>
      <c r="B173">
        <v>0</v>
      </c>
      <c r="C173">
        <v>1987</v>
      </c>
      <c r="D173" s="1">
        <v>45968.894444444442</v>
      </c>
      <c r="E173">
        <v>3</v>
      </c>
      <c r="G173">
        <v>1</v>
      </c>
      <c r="H173">
        <v>2</v>
      </c>
      <c r="I173">
        <v>4</v>
      </c>
      <c r="J173">
        <v>5</v>
      </c>
      <c r="K173">
        <v>1</v>
      </c>
      <c r="L173">
        <v>4</v>
      </c>
      <c r="M173">
        <v>4</v>
      </c>
      <c r="N173">
        <v>2</v>
      </c>
      <c r="O173">
        <v>4</v>
      </c>
      <c r="P173">
        <v>5</v>
      </c>
      <c r="Q173">
        <v>32</v>
      </c>
      <c r="R173">
        <v>32</v>
      </c>
      <c r="S173">
        <f>STANDARDIZE(Table17[[#This Row],[HS]],$F$2,$G$2)</f>
        <v>0.44792945128869882</v>
      </c>
      <c r="T173">
        <f>10*((Table17[[#This Row],[HS]]-$F$2)/$G$2)+50</f>
        <v>54.479294512886987</v>
      </c>
      <c r="U173">
        <f>_xlfn.STDEV.P(Table17[[#This Row],[p1]:[p10]])</f>
        <v>1.4696938456699069</v>
      </c>
    </row>
    <row r="174" spans="1:21" x14ac:dyDescent="0.3">
      <c r="A174">
        <v>41726</v>
      </c>
      <c r="B174">
        <v>1</v>
      </c>
      <c r="C174">
        <v>2004</v>
      </c>
      <c r="D174" s="1">
        <v>45959.75</v>
      </c>
      <c r="E174" t="s">
        <v>52</v>
      </c>
      <c r="G174">
        <v>2</v>
      </c>
      <c r="H174">
        <v>4</v>
      </c>
      <c r="I174">
        <v>4</v>
      </c>
      <c r="J174">
        <v>4</v>
      </c>
      <c r="K174">
        <v>1</v>
      </c>
      <c r="L174">
        <v>5</v>
      </c>
      <c r="M174">
        <v>5</v>
      </c>
      <c r="N174">
        <v>1</v>
      </c>
      <c r="O174">
        <v>2</v>
      </c>
      <c r="P174">
        <v>4</v>
      </c>
      <c r="Q174">
        <v>32</v>
      </c>
      <c r="R174">
        <v>32</v>
      </c>
      <c r="S174">
        <f>STANDARDIZE(Table17[[#This Row],[HS]],$F$2,$G$2)</f>
        <v>0.44792945128869882</v>
      </c>
      <c r="T174">
        <f>10*((Table17[[#This Row],[HS]]-$F$2)/$G$2)+50</f>
        <v>54.479294512886987</v>
      </c>
      <c r="U174">
        <f>_xlfn.STDEV.P(Table17[[#This Row],[p1]:[p10]])</f>
        <v>1.4696938456699069</v>
      </c>
    </row>
    <row r="175" spans="1:21" x14ac:dyDescent="0.3">
      <c r="A175">
        <v>41091</v>
      </c>
      <c r="B175">
        <v>0</v>
      </c>
      <c r="C175">
        <v>1965</v>
      </c>
      <c r="D175" s="1">
        <v>45959.011805555558</v>
      </c>
      <c r="E175">
        <v>1.5</v>
      </c>
      <c r="G175">
        <v>4</v>
      </c>
      <c r="H175">
        <v>2</v>
      </c>
      <c r="I175">
        <v>5</v>
      </c>
      <c r="J175">
        <v>4</v>
      </c>
      <c r="K175">
        <v>2</v>
      </c>
      <c r="L175">
        <v>4</v>
      </c>
      <c r="M175">
        <v>5</v>
      </c>
      <c r="N175">
        <v>4</v>
      </c>
      <c r="O175">
        <v>1</v>
      </c>
      <c r="P175">
        <v>1</v>
      </c>
      <c r="Q175">
        <v>32</v>
      </c>
      <c r="R175">
        <v>32</v>
      </c>
      <c r="S175">
        <f>STANDARDIZE(Table17[[#This Row],[HS]],$F$2,$G$2)</f>
        <v>0.44792945128869882</v>
      </c>
      <c r="T175">
        <f>10*((Table17[[#This Row],[HS]]-$F$2)/$G$2)+50</f>
        <v>54.479294512886987</v>
      </c>
      <c r="U175">
        <f>_xlfn.STDEV.P(Table17[[#This Row],[p1]:[p10]])</f>
        <v>1.4696938456699069</v>
      </c>
    </row>
    <row r="176" spans="1:21" x14ac:dyDescent="0.3">
      <c r="A176">
        <v>44406</v>
      </c>
      <c r="B176">
        <v>1</v>
      </c>
      <c r="C176">
        <v>2005</v>
      </c>
      <c r="D176" s="1">
        <v>45965.532638888886</v>
      </c>
      <c r="E176">
        <v>2</v>
      </c>
      <c r="G176">
        <v>2</v>
      </c>
      <c r="H176">
        <v>2</v>
      </c>
      <c r="I176">
        <v>4</v>
      </c>
      <c r="J176">
        <v>5</v>
      </c>
      <c r="K176">
        <v>2</v>
      </c>
      <c r="L176">
        <v>5</v>
      </c>
      <c r="M176">
        <v>5</v>
      </c>
      <c r="N176">
        <v>1</v>
      </c>
      <c r="O176">
        <v>4</v>
      </c>
      <c r="P176">
        <v>2</v>
      </c>
      <c r="Q176">
        <v>32</v>
      </c>
      <c r="R176">
        <v>32</v>
      </c>
      <c r="S176">
        <f>STANDARDIZE(Table17[[#This Row],[HS]],$F$2,$G$2)</f>
        <v>0.44792945128869882</v>
      </c>
      <c r="T176">
        <f>10*((Table17[[#This Row],[HS]]-$F$2)/$G$2)+50</f>
        <v>54.479294512886987</v>
      </c>
      <c r="U176">
        <f>_xlfn.STDEV.P(Table17[[#This Row],[p1]:[p10]])</f>
        <v>1.4696938456699069</v>
      </c>
    </row>
    <row r="177" spans="1:21" x14ac:dyDescent="0.3">
      <c r="A177">
        <v>43020</v>
      </c>
      <c r="B177">
        <v>0</v>
      </c>
      <c r="C177">
        <v>1971</v>
      </c>
      <c r="D177" s="1">
        <v>45961.676388888889</v>
      </c>
      <c r="E177" t="s">
        <v>94</v>
      </c>
      <c r="G177">
        <v>5</v>
      </c>
      <c r="H177">
        <v>5</v>
      </c>
      <c r="I177">
        <v>5</v>
      </c>
      <c r="J177">
        <v>4</v>
      </c>
      <c r="K177">
        <v>1</v>
      </c>
      <c r="L177">
        <v>4</v>
      </c>
      <c r="M177">
        <v>5</v>
      </c>
      <c r="N177">
        <v>5</v>
      </c>
      <c r="O177">
        <v>2</v>
      </c>
      <c r="P177">
        <v>2</v>
      </c>
      <c r="Q177">
        <v>38</v>
      </c>
      <c r="R177">
        <v>38</v>
      </c>
      <c r="S177">
        <f>STANDARDIZE(Table17[[#This Row],[HS]],$F$2,$G$2)</f>
        <v>2.2884189445494285</v>
      </c>
      <c r="T177">
        <f>10*((Table17[[#This Row],[HS]]-$F$2)/$G$2)+50</f>
        <v>72.884189445494286</v>
      </c>
      <c r="U177">
        <f>_xlfn.STDEV.P(Table17[[#This Row],[p1]:[p10]])</f>
        <v>1.4696938456699069</v>
      </c>
    </row>
    <row r="178" spans="1:21" x14ac:dyDescent="0.3">
      <c r="A178">
        <v>41218</v>
      </c>
      <c r="B178">
        <v>0</v>
      </c>
      <c r="C178">
        <v>1982</v>
      </c>
      <c r="D178" s="1">
        <v>45959.467361111114</v>
      </c>
      <c r="E178" t="s">
        <v>33</v>
      </c>
      <c r="G178">
        <v>5</v>
      </c>
      <c r="H178">
        <v>2</v>
      </c>
      <c r="I178">
        <v>5</v>
      </c>
      <c r="J178">
        <v>4</v>
      </c>
      <c r="K178">
        <v>2</v>
      </c>
      <c r="L178">
        <v>2</v>
      </c>
      <c r="M178">
        <v>4</v>
      </c>
      <c r="N178">
        <v>1</v>
      </c>
      <c r="O178">
        <v>1</v>
      </c>
      <c r="P178">
        <v>4</v>
      </c>
      <c r="Q178">
        <v>30</v>
      </c>
      <c r="R178">
        <v>30</v>
      </c>
      <c r="S178">
        <f>STANDARDIZE(Table17[[#This Row],[HS]],$F$2,$G$2)</f>
        <v>-0.16556704646487777</v>
      </c>
      <c r="T178">
        <f>10*((Table17[[#This Row],[HS]]-$F$2)/$G$2)+50</f>
        <v>48.344329535351221</v>
      </c>
      <c r="U178">
        <f>_xlfn.STDEV.P(Table17[[#This Row],[p1]:[p10]])</f>
        <v>1.4832396974191326</v>
      </c>
    </row>
    <row r="179" spans="1:21" x14ac:dyDescent="0.3">
      <c r="A179">
        <v>44005</v>
      </c>
      <c r="B179">
        <v>0</v>
      </c>
      <c r="C179">
        <v>1996</v>
      </c>
      <c r="D179" s="1">
        <v>45964.635416666664</v>
      </c>
      <c r="E179" t="s">
        <v>90</v>
      </c>
      <c r="G179">
        <v>2</v>
      </c>
      <c r="H179">
        <v>1</v>
      </c>
      <c r="I179">
        <v>5</v>
      </c>
      <c r="J179">
        <v>5</v>
      </c>
      <c r="K179">
        <v>2</v>
      </c>
      <c r="L179">
        <v>2</v>
      </c>
      <c r="M179">
        <v>5</v>
      </c>
      <c r="N179">
        <v>2</v>
      </c>
      <c r="O179">
        <v>2</v>
      </c>
      <c r="P179">
        <v>4</v>
      </c>
      <c r="Q179">
        <v>30</v>
      </c>
      <c r="R179">
        <v>30</v>
      </c>
      <c r="S179">
        <f>STANDARDIZE(Table17[[#This Row],[HS]],$F$2,$G$2)</f>
        <v>-0.16556704646487777</v>
      </c>
      <c r="T179">
        <f>10*((Table17[[#This Row],[HS]]-$F$2)/$G$2)+50</f>
        <v>48.344329535351221</v>
      </c>
      <c r="U179">
        <f>_xlfn.STDEV.P(Table17[[#This Row],[p1]:[p10]])</f>
        <v>1.4832396974191326</v>
      </c>
    </row>
    <row r="180" spans="1:21" x14ac:dyDescent="0.3">
      <c r="A180">
        <v>44170</v>
      </c>
      <c r="B180">
        <v>0</v>
      </c>
      <c r="C180">
        <v>2004</v>
      </c>
      <c r="D180" s="1">
        <v>45965.921527777777</v>
      </c>
      <c r="E180">
        <v>11</v>
      </c>
      <c r="G180">
        <v>5</v>
      </c>
      <c r="H180">
        <v>2</v>
      </c>
      <c r="I180">
        <v>4</v>
      </c>
      <c r="J180">
        <v>5</v>
      </c>
      <c r="K180">
        <v>2</v>
      </c>
      <c r="L180">
        <v>2</v>
      </c>
      <c r="M180">
        <v>5</v>
      </c>
      <c r="N180">
        <v>2</v>
      </c>
      <c r="O180">
        <v>2</v>
      </c>
      <c r="P180">
        <v>1</v>
      </c>
      <c r="Q180">
        <v>30</v>
      </c>
      <c r="R180">
        <v>30</v>
      </c>
      <c r="S180">
        <f>STANDARDIZE(Table17[[#This Row],[HS]],$F$2,$G$2)</f>
        <v>-0.16556704646487777</v>
      </c>
      <c r="T180">
        <f>10*((Table17[[#This Row],[HS]]-$F$2)/$G$2)+50</f>
        <v>48.344329535351221</v>
      </c>
      <c r="U180">
        <f>_xlfn.STDEV.P(Table17[[#This Row],[p1]:[p10]])</f>
        <v>1.4832396974191326</v>
      </c>
    </row>
    <row r="181" spans="1:21" x14ac:dyDescent="0.3">
      <c r="A181">
        <v>44988</v>
      </c>
      <c r="B181">
        <v>0</v>
      </c>
      <c r="C181">
        <v>2001</v>
      </c>
      <c r="D181" s="1">
        <v>45967.434027777781</v>
      </c>
      <c r="E181" t="s">
        <v>43</v>
      </c>
      <c r="G181">
        <v>4</v>
      </c>
      <c r="H181">
        <v>1</v>
      </c>
      <c r="I181">
        <v>4</v>
      </c>
      <c r="J181">
        <v>5</v>
      </c>
      <c r="K181">
        <v>1</v>
      </c>
      <c r="L181">
        <v>2</v>
      </c>
      <c r="M181">
        <v>5</v>
      </c>
      <c r="N181">
        <v>2</v>
      </c>
      <c r="O181">
        <v>4</v>
      </c>
      <c r="P181">
        <v>2</v>
      </c>
      <c r="Q181">
        <v>30</v>
      </c>
      <c r="R181">
        <v>30</v>
      </c>
      <c r="S181">
        <f>STANDARDIZE(Table17[[#This Row],[HS]],$F$2,$G$2)</f>
        <v>-0.16556704646487777</v>
      </c>
      <c r="T181">
        <f>10*((Table17[[#This Row],[HS]]-$F$2)/$G$2)+50</f>
        <v>48.344329535351221</v>
      </c>
      <c r="U181">
        <f>_xlfn.STDEV.P(Table17[[#This Row],[p1]:[p10]])</f>
        <v>1.4832396974191326</v>
      </c>
    </row>
    <row r="182" spans="1:21" x14ac:dyDescent="0.3">
      <c r="A182">
        <v>43831</v>
      </c>
      <c r="B182">
        <v>0</v>
      </c>
      <c r="C182">
        <v>1981</v>
      </c>
      <c r="D182" s="1">
        <v>45964.44027777778</v>
      </c>
      <c r="E182">
        <v>1</v>
      </c>
      <c r="G182">
        <v>2</v>
      </c>
      <c r="H182">
        <v>5</v>
      </c>
      <c r="I182">
        <v>2</v>
      </c>
      <c r="J182">
        <v>2</v>
      </c>
      <c r="K182">
        <v>1</v>
      </c>
      <c r="L182">
        <v>5</v>
      </c>
      <c r="M182">
        <v>4</v>
      </c>
      <c r="N182">
        <v>4</v>
      </c>
      <c r="O182">
        <v>4</v>
      </c>
      <c r="P182">
        <v>1</v>
      </c>
      <c r="Q182">
        <v>30</v>
      </c>
      <c r="R182">
        <v>30</v>
      </c>
      <c r="S182">
        <f>STANDARDIZE(Table17[[#This Row],[HS]],$F$2,$G$2)</f>
        <v>-0.16556704646487777</v>
      </c>
      <c r="T182">
        <f>10*((Table17[[#This Row],[HS]]-$F$2)/$G$2)+50</f>
        <v>48.344329535351221</v>
      </c>
      <c r="U182">
        <f>_xlfn.STDEV.P(Table17[[#This Row],[p1]:[p10]])</f>
        <v>1.4832396974191326</v>
      </c>
    </row>
    <row r="183" spans="1:21" x14ac:dyDescent="0.3">
      <c r="A183">
        <v>43935</v>
      </c>
      <c r="B183">
        <v>0</v>
      </c>
      <c r="C183">
        <v>1999</v>
      </c>
      <c r="D183" s="1">
        <v>45964.508333333331</v>
      </c>
      <c r="E183" t="s">
        <v>27</v>
      </c>
      <c r="G183">
        <v>4</v>
      </c>
      <c r="H183">
        <v>1</v>
      </c>
      <c r="I183">
        <v>5</v>
      </c>
      <c r="J183">
        <v>5</v>
      </c>
      <c r="K183">
        <v>4</v>
      </c>
      <c r="L183">
        <v>2</v>
      </c>
      <c r="M183">
        <v>2</v>
      </c>
      <c r="N183">
        <v>4</v>
      </c>
      <c r="O183">
        <v>1</v>
      </c>
      <c r="P183">
        <v>2</v>
      </c>
      <c r="Q183">
        <v>30</v>
      </c>
      <c r="R183">
        <v>30</v>
      </c>
      <c r="S183">
        <f>STANDARDIZE(Table17[[#This Row],[HS]],$F$2,$G$2)</f>
        <v>-0.16556704646487777</v>
      </c>
      <c r="T183">
        <f>10*((Table17[[#This Row],[HS]]-$F$2)/$G$2)+50</f>
        <v>48.344329535351221</v>
      </c>
      <c r="U183">
        <f>_xlfn.STDEV.P(Table17[[#This Row],[p1]:[p10]])</f>
        <v>1.4832396974191326</v>
      </c>
    </row>
    <row r="184" spans="1:21" x14ac:dyDescent="0.3">
      <c r="A184">
        <v>42105</v>
      </c>
      <c r="B184">
        <v>0</v>
      </c>
      <c r="C184">
        <v>2002</v>
      </c>
      <c r="D184" s="1">
        <v>45959.936805555553</v>
      </c>
      <c r="E184" t="s">
        <v>48</v>
      </c>
      <c r="G184">
        <v>1</v>
      </c>
      <c r="H184">
        <v>2</v>
      </c>
      <c r="I184">
        <v>2</v>
      </c>
      <c r="J184">
        <v>4</v>
      </c>
      <c r="K184">
        <v>2</v>
      </c>
      <c r="L184">
        <v>4</v>
      </c>
      <c r="M184">
        <v>5</v>
      </c>
      <c r="N184">
        <v>4</v>
      </c>
      <c r="O184">
        <v>5</v>
      </c>
      <c r="P184">
        <v>1</v>
      </c>
      <c r="Q184">
        <v>30</v>
      </c>
      <c r="R184">
        <v>30</v>
      </c>
      <c r="S184">
        <f>STANDARDIZE(Table17[[#This Row],[HS]],$F$2,$G$2)</f>
        <v>-0.16556704646487777</v>
      </c>
      <c r="T184">
        <f>10*((Table17[[#This Row],[HS]]-$F$2)/$G$2)+50</f>
        <v>48.344329535351221</v>
      </c>
      <c r="U184">
        <f>_xlfn.STDEV.P(Table17[[#This Row],[p1]:[p10]])</f>
        <v>1.4832396974191326</v>
      </c>
    </row>
    <row r="185" spans="1:21" x14ac:dyDescent="0.3">
      <c r="A185">
        <v>42407</v>
      </c>
      <c r="B185">
        <v>0</v>
      </c>
      <c r="C185">
        <v>2005</v>
      </c>
      <c r="D185" s="1">
        <v>45960.515972222223</v>
      </c>
      <c r="E185" t="s">
        <v>41</v>
      </c>
      <c r="G185">
        <v>1</v>
      </c>
      <c r="H185">
        <v>1</v>
      </c>
      <c r="I185">
        <v>2</v>
      </c>
      <c r="J185">
        <v>4</v>
      </c>
      <c r="K185">
        <v>2</v>
      </c>
      <c r="L185">
        <v>5</v>
      </c>
      <c r="M185">
        <v>4</v>
      </c>
      <c r="N185">
        <v>2</v>
      </c>
      <c r="O185">
        <v>4</v>
      </c>
      <c r="P185">
        <v>5</v>
      </c>
      <c r="Q185">
        <v>30</v>
      </c>
      <c r="R185">
        <v>30</v>
      </c>
      <c r="S185">
        <f>STANDARDIZE(Table17[[#This Row],[HS]],$F$2,$G$2)</f>
        <v>-0.16556704646487777</v>
      </c>
      <c r="T185">
        <f>10*((Table17[[#This Row],[HS]]-$F$2)/$G$2)+50</f>
        <v>48.344329535351221</v>
      </c>
      <c r="U185">
        <f>_xlfn.STDEV.P(Table17[[#This Row],[p1]:[p10]])</f>
        <v>1.4832396974191326</v>
      </c>
    </row>
    <row r="186" spans="1:21" x14ac:dyDescent="0.3">
      <c r="A186">
        <v>46320</v>
      </c>
      <c r="B186">
        <v>1</v>
      </c>
      <c r="C186">
        <v>2004</v>
      </c>
      <c r="D186" s="1">
        <v>45972.950694444444</v>
      </c>
      <c r="E186">
        <v>1.5</v>
      </c>
      <c r="G186">
        <v>2</v>
      </c>
      <c r="H186">
        <v>1</v>
      </c>
      <c r="I186">
        <v>2</v>
      </c>
      <c r="J186">
        <v>3</v>
      </c>
      <c r="K186">
        <v>5</v>
      </c>
      <c r="L186">
        <v>4</v>
      </c>
      <c r="M186">
        <v>3</v>
      </c>
      <c r="N186">
        <v>1</v>
      </c>
      <c r="O186">
        <v>5</v>
      </c>
      <c r="P186">
        <v>1</v>
      </c>
      <c r="Q186">
        <v>27</v>
      </c>
      <c r="R186">
        <v>27</v>
      </c>
      <c r="S186">
        <f>STANDARDIZE(Table17[[#This Row],[HS]],$F$2,$G$2)</f>
        <v>-1.0858117930952427</v>
      </c>
      <c r="T186">
        <f>10*((Table17[[#This Row],[HS]]-$F$2)/$G$2)+50</f>
        <v>39.141882069047575</v>
      </c>
      <c r="U186">
        <f>_xlfn.STDEV.P(Table17[[#This Row],[p1]:[p10]])</f>
        <v>1.4866068747318506</v>
      </c>
    </row>
    <row r="187" spans="1:21" x14ac:dyDescent="0.3">
      <c r="A187">
        <v>46636</v>
      </c>
      <c r="B187">
        <v>0</v>
      </c>
      <c r="C187">
        <v>1975</v>
      </c>
      <c r="D187" s="1">
        <v>45975.600694444445</v>
      </c>
      <c r="E187" t="s">
        <v>104</v>
      </c>
      <c r="G187">
        <v>1</v>
      </c>
      <c r="H187">
        <v>4</v>
      </c>
      <c r="I187">
        <v>1</v>
      </c>
      <c r="J187">
        <v>2</v>
      </c>
      <c r="K187">
        <v>1</v>
      </c>
      <c r="L187">
        <v>5</v>
      </c>
      <c r="M187">
        <v>3</v>
      </c>
      <c r="N187">
        <v>4</v>
      </c>
      <c r="O187">
        <v>4</v>
      </c>
      <c r="P187">
        <v>1</v>
      </c>
      <c r="Q187">
        <v>26</v>
      </c>
      <c r="R187">
        <v>26</v>
      </c>
      <c r="S187">
        <f>STANDARDIZE(Table17[[#This Row],[HS]],$F$2,$G$2)</f>
        <v>-1.392560041972031</v>
      </c>
      <c r="T187">
        <f>10*((Table17[[#This Row],[HS]]-$F$2)/$G$2)+50</f>
        <v>36.074399580279689</v>
      </c>
      <c r="U187">
        <f>_xlfn.STDEV.P(Table17[[#This Row],[p1]:[p10]])</f>
        <v>1.4966629547095767</v>
      </c>
    </row>
    <row r="188" spans="1:21" x14ac:dyDescent="0.3">
      <c r="A188">
        <v>40843</v>
      </c>
      <c r="B188">
        <v>0</v>
      </c>
      <c r="C188">
        <v>2001</v>
      </c>
      <c r="D188" s="1">
        <v>45958.507638888892</v>
      </c>
      <c r="E188" t="s">
        <v>28</v>
      </c>
      <c r="G188">
        <v>2</v>
      </c>
      <c r="H188">
        <v>2</v>
      </c>
      <c r="I188">
        <v>5</v>
      </c>
      <c r="J188">
        <v>5</v>
      </c>
      <c r="K188">
        <v>4</v>
      </c>
      <c r="L188">
        <v>3</v>
      </c>
      <c r="M188">
        <v>5</v>
      </c>
      <c r="N188">
        <v>2</v>
      </c>
      <c r="O188">
        <v>1</v>
      </c>
      <c r="P188">
        <v>5</v>
      </c>
      <c r="Q188">
        <v>34</v>
      </c>
      <c r="R188">
        <v>34</v>
      </c>
      <c r="S188">
        <f>STANDARDIZE(Table17[[#This Row],[HS]],$F$2,$G$2)</f>
        <v>1.0614259490422755</v>
      </c>
      <c r="T188">
        <f>10*((Table17[[#This Row],[HS]]-$F$2)/$G$2)+50</f>
        <v>60.614259490422754</v>
      </c>
      <c r="U188">
        <f>_xlfn.STDEV.P(Table17[[#This Row],[p1]:[p10]])</f>
        <v>1.4966629547095767</v>
      </c>
    </row>
    <row r="189" spans="1:21" x14ac:dyDescent="0.3">
      <c r="A189">
        <v>46101</v>
      </c>
      <c r="B189">
        <v>0</v>
      </c>
      <c r="C189">
        <v>2004</v>
      </c>
      <c r="D189" s="1">
        <v>45971.68472222222</v>
      </c>
      <c r="E189" t="s">
        <v>70</v>
      </c>
      <c r="G189">
        <v>2</v>
      </c>
      <c r="H189">
        <v>1</v>
      </c>
      <c r="I189">
        <v>4</v>
      </c>
      <c r="J189">
        <v>4</v>
      </c>
      <c r="K189">
        <v>1</v>
      </c>
      <c r="L189">
        <v>1</v>
      </c>
      <c r="M189">
        <v>4</v>
      </c>
      <c r="N189">
        <v>1</v>
      </c>
      <c r="O189">
        <v>2</v>
      </c>
      <c r="P189">
        <v>5</v>
      </c>
      <c r="Q189">
        <v>25</v>
      </c>
      <c r="R189">
        <v>25</v>
      </c>
      <c r="S189">
        <f>STANDARDIZE(Table17[[#This Row],[HS]],$F$2,$G$2)</f>
        <v>-1.6993082908488193</v>
      </c>
      <c r="T189">
        <f>10*((Table17[[#This Row],[HS]]-$F$2)/$G$2)+50</f>
        <v>33.006917091511809</v>
      </c>
      <c r="U189">
        <f>_xlfn.STDEV.P(Table17[[#This Row],[p1]:[p10]])</f>
        <v>1.5</v>
      </c>
    </row>
    <row r="190" spans="1:21" x14ac:dyDescent="0.3">
      <c r="A190">
        <v>44015</v>
      </c>
      <c r="B190">
        <v>0</v>
      </c>
      <c r="C190">
        <v>1996</v>
      </c>
      <c r="D190" s="1">
        <v>45964.598611111112</v>
      </c>
      <c r="E190" t="s">
        <v>45</v>
      </c>
      <c r="G190">
        <v>2</v>
      </c>
      <c r="H190">
        <v>2</v>
      </c>
      <c r="I190">
        <v>4</v>
      </c>
      <c r="J190">
        <v>4</v>
      </c>
      <c r="K190">
        <v>1</v>
      </c>
      <c r="L190">
        <v>4</v>
      </c>
      <c r="M190">
        <v>5</v>
      </c>
      <c r="N190">
        <v>1</v>
      </c>
      <c r="O190">
        <v>1</v>
      </c>
      <c r="P190">
        <v>1</v>
      </c>
      <c r="Q190">
        <v>25</v>
      </c>
      <c r="R190">
        <v>25</v>
      </c>
      <c r="S190">
        <f>STANDARDIZE(Table17[[#This Row],[HS]],$F$2,$G$2)</f>
        <v>-1.6993082908488193</v>
      </c>
      <c r="T190">
        <f>10*((Table17[[#This Row],[HS]]-$F$2)/$G$2)+50</f>
        <v>33.006917091511809</v>
      </c>
      <c r="U190">
        <f>_xlfn.STDEV.P(Table17[[#This Row],[p1]:[p10]])</f>
        <v>1.5</v>
      </c>
    </row>
    <row r="191" spans="1:21" x14ac:dyDescent="0.3">
      <c r="A191">
        <v>43756</v>
      </c>
      <c r="B191">
        <v>0</v>
      </c>
      <c r="C191">
        <v>2004</v>
      </c>
      <c r="D191" s="1">
        <v>45964.414583333331</v>
      </c>
      <c r="E191" t="s">
        <v>106</v>
      </c>
      <c r="G191">
        <v>1</v>
      </c>
      <c r="H191">
        <v>1</v>
      </c>
      <c r="I191">
        <v>2</v>
      </c>
      <c r="J191">
        <v>5</v>
      </c>
      <c r="K191">
        <v>2</v>
      </c>
      <c r="L191">
        <v>2</v>
      </c>
      <c r="M191">
        <v>2</v>
      </c>
      <c r="N191">
        <v>1</v>
      </c>
      <c r="O191">
        <v>5</v>
      </c>
      <c r="P191">
        <v>4</v>
      </c>
      <c r="Q191">
        <v>25</v>
      </c>
      <c r="R191">
        <v>25</v>
      </c>
      <c r="S191">
        <f>STANDARDIZE(Table17[[#This Row],[HS]],$F$2,$G$2)</f>
        <v>-1.6993082908488193</v>
      </c>
      <c r="T191">
        <f>10*((Table17[[#This Row],[HS]]-$F$2)/$G$2)+50</f>
        <v>33.006917091511809</v>
      </c>
      <c r="U191">
        <f>_xlfn.STDEV.P(Table17[[#This Row],[p1]:[p10]])</f>
        <v>1.5</v>
      </c>
    </row>
    <row r="192" spans="1:21" x14ac:dyDescent="0.3">
      <c r="A192">
        <v>43003</v>
      </c>
      <c r="B192">
        <v>0</v>
      </c>
      <c r="C192">
        <v>1982</v>
      </c>
      <c r="D192" s="1">
        <v>45962.867361111108</v>
      </c>
      <c r="E192" t="s">
        <v>28</v>
      </c>
      <c r="G192">
        <v>4</v>
      </c>
      <c r="H192">
        <v>5</v>
      </c>
      <c r="I192">
        <v>3</v>
      </c>
      <c r="J192">
        <v>1</v>
      </c>
      <c r="K192">
        <v>1</v>
      </c>
      <c r="L192">
        <v>5</v>
      </c>
      <c r="M192">
        <v>4</v>
      </c>
      <c r="N192">
        <v>4</v>
      </c>
      <c r="O192">
        <v>3</v>
      </c>
      <c r="P192">
        <v>1</v>
      </c>
      <c r="Q192">
        <v>31</v>
      </c>
      <c r="R192">
        <v>31</v>
      </c>
      <c r="S192">
        <f>STANDARDIZE(Table17[[#This Row],[HS]],$F$2,$G$2)</f>
        <v>0.14118120241191051</v>
      </c>
      <c r="T192">
        <f>10*((Table17[[#This Row],[HS]]-$F$2)/$G$2)+50</f>
        <v>51.411812024119108</v>
      </c>
      <c r="U192">
        <f>_xlfn.STDEV.P(Table17[[#This Row],[p1]:[p10]])</f>
        <v>1.5132745950421556</v>
      </c>
    </row>
    <row r="193" spans="1:21" x14ac:dyDescent="0.3">
      <c r="A193">
        <v>43022</v>
      </c>
      <c r="B193">
        <v>0</v>
      </c>
      <c r="C193">
        <v>2004</v>
      </c>
      <c r="D193" s="1">
        <v>45961.676388888889</v>
      </c>
      <c r="E193">
        <v>3</v>
      </c>
      <c r="G193">
        <v>1</v>
      </c>
      <c r="H193">
        <v>1</v>
      </c>
      <c r="I193">
        <v>4</v>
      </c>
      <c r="J193">
        <v>5</v>
      </c>
      <c r="K193">
        <v>2</v>
      </c>
      <c r="L193">
        <v>1</v>
      </c>
      <c r="M193">
        <v>3</v>
      </c>
      <c r="N193">
        <v>2</v>
      </c>
      <c r="O193">
        <v>4</v>
      </c>
      <c r="P193">
        <v>5</v>
      </c>
      <c r="Q193">
        <v>28</v>
      </c>
      <c r="R193">
        <v>28</v>
      </c>
      <c r="S193">
        <f>STANDARDIZE(Table17[[#This Row],[HS]],$F$2,$G$2)</f>
        <v>-0.77906354421845436</v>
      </c>
      <c r="T193">
        <f>10*((Table17[[#This Row],[HS]]-$F$2)/$G$2)+50</f>
        <v>42.209364557815455</v>
      </c>
      <c r="U193">
        <f>_xlfn.STDEV.P(Table17[[#This Row],[p1]:[p10]])</f>
        <v>1.5362291495737217</v>
      </c>
    </row>
    <row r="194" spans="1:21" x14ac:dyDescent="0.3">
      <c r="A194">
        <v>45416</v>
      </c>
      <c r="B194">
        <v>1</v>
      </c>
      <c r="C194">
        <v>1996</v>
      </c>
      <c r="D194" s="1">
        <v>45968.664583333331</v>
      </c>
      <c r="E194" t="s">
        <v>100</v>
      </c>
      <c r="G194">
        <v>2</v>
      </c>
      <c r="H194">
        <v>4</v>
      </c>
      <c r="I194">
        <v>1</v>
      </c>
      <c r="J194">
        <v>3</v>
      </c>
      <c r="K194">
        <v>1</v>
      </c>
      <c r="L194">
        <v>5</v>
      </c>
      <c r="M194">
        <v>2</v>
      </c>
      <c r="N194">
        <v>5</v>
      </c>
      <c r="O194">
        <v>5</v>
      </c>
      <c r="P194">
        <v>2</v>
      </c>
      <c r="Q194">
        <v>30</v>
      </c>
      <c r="R194">
        <v>30</v>
      </c>
      <c r="S194">
        <f>STANDARDIZE(Table17[[#This Row],[HS]],$F$2,$G$2)</f>
        <v>-0.16556704646487777</v>
      </c>
      <c r="T194">
        <f>10*((Table17[[#This Row],[HS]]-$F$2)/$G$2)+50</f>
        <v>48.344329535351221</v>
      </c>
      <c r="U194">
        <f>_xlfn.STDEV.P(Table17[[#This Row],[p1]:[p10]])</f>
        <v>1.5491933384829668</v>
      </c>
    </row>
    <row r="195" spans="1:21" x14ac:dyDescent="0.3">
      <c r="A195">
        <v>40852</v>
      </c>
      <c r="B195">
        <v>1</v>
      </c>
      <c r="C195">
        <v>1984</v>
      </c>
      <c r="D195" s="1">
        <v>45958.932638888888</v>
      </c>
      <c r="E195" t="s">
        <v>85</v>
      </c>
      <c r="G195">
        <v>2</v>
      </c>
      <c r="H195">
        <v>5</v>
      </c>
      <c r="I195">
        <v>1</v>
      </c>
      <c r="J195">
        <v>4</v>
      </c>
      <c r="K195">
        <v>2</v>
      </c>
      <c r="L195">
        <v>5</v>
      </c>
      <c r="M195">
        <v>1</v>
      </c>
      <c r="N195">
        <v>2</v>
      </c>
      <c r="O195">
        <v>4</v>
      </c>
      <c r="P195">
        <v>1</v>
      </c>
      <c r="Q195">
        <v>27</v>
      </c>
      <c r="R195">
        <v>27</v>
      </c>
      <c r="S195">
        <f>STANDARDIZE(Table17[[#This Row],[HS]],$F$2,$G$2)</f>
        <v>-1.0858117930952427</v>
      </c>
      <c r="T195">
        <f>10*((Table17[[#This Row],[HS]]-$F$2)/$G$2)+50</f>
        <v>39.141882069047575</v>
      </c>
      <c r="U195">
        <f>_xlfn.STDEV.P(Table17[[#This Row],[p1]:[p10]])</f>
        <v>1.5524174696260025</v>
      </c>
    </row>
    <row r="196" spans="1:21" x14ac:dyDescent="0.3">
      <c r="A196">
        <v>42220</v>
      </c>
      <c r="B196">
        <v>0</v>
      </c>
      <c r="C196">
        <v>2003</v>
      </c>
      <c r="D196" s="1">
        <v>45969.527083333334</v>
      </c>
      <c r="E196" t="s">
        <v>28</v>
      </c>
      <c r="G196">
        <v>4</v>
      </c>
      <c r="H196">
        <v>2</v>
      </c>
      <c r="I196">
        <v>4</v>
      </c>
      <c r="J196">
        <v>5</v>
      </c>
      <c r="K196">
        <v>1</v>
      </c>
      <c r="L196">
        <v>2</v>
      </c>
      <c r="M196">
        <v>5</v>
      </c>
      <c r="N196">
        <v>1</v>
      </c>
      <c r="O196">
        <v>4</v>
      </c>
      <c r="P196">
        <v>5</v>
      </c>
      <c r="Q196">
        <v>33</v>
      </c>
      <c r="R196">
        <v>33</v>
      </c>
      <c r="S196">
        <f>STANDARDIZE(Table17[[#This Row],[HS]],$F$2,$G$2)</f>
        <v>0.75467770016548708</v>
      </c>
      <c r="T196">
        <f>10*((Table17[[#This Row],[HS]]-$F$2)/$G$2)+50</f>
        <v>57.546777001654874</v>
      </c>
      <c r="U196">
        <f>_xlfn.STDEV.P(Table17[[#This Row],[p1]:[p10]])</f>
        <v>1.5524174696260025</v>
      </c>
    </row>
    <row r="197" spans="1:21" x14ac:dyDescent="0.3">
      <c r="A197">
        <v>43085</v>
      </c>
      <c r="B197">
        <v>1</v>
      </c>
      <c r="C197">
        <v>2004</v>
      </c>
      <c r="D197" s="1">
        <v>45961.772222222222</v>
      </c>
      <c r="E197">
        <v>2</v>
      </c>
      <c r="G197">
        <v>1</v>
      </c>
      <c r="H197">
        <v>2</v>
      </c>
      <c r="I197">
        <v>2</v>
      </c>
      <c r="J197">
        <v>5</v>
      </c>
      <c r="K197">
        <v>1</v>
      </c>
      <c r="L197">
        <v>2</v>
      </c>
      <c r="M197">
        <v>4</v>
      </c>
      <c r="N197">
        <v>1</v>
      </c>
      <c r="O197">
        <v>1</v>
      </c>
      <c r="P197">
        <v>5</v>
      </c>
      <c r="Q197">
        <v>24</v>
      </c>
      <c r="R197">
        <v>24</v>
      </c>
      <c r="S197">
        <f>STANDARDIZE(Table17[[#This Row],[HS]],$F$2,$G$2)</f>
        <v>-2.0060565397256074</v>
      </c>
      <c r="T197">
        <f>10*((Table17[[#This Row],[HS]]-$F$2)/$G$2)+50</f>
        <v>29.939434602743926</v>
      </c>
      <c r="U197">
        <f>_xlfn.STDEV.P(Table17[[#This Row],[p1]:[p10]])</f>
        <v>1.5620499351813308</v>
      </c>
    </row>
    <row r="198" spans="1:21" x14ac:dyDescent="0.3">
      <c r="A198">
        <v>43781</v>
      </c>
      <c r="B198">
        <v>1</v>
      </c>
      <c r="C198">
        <v>1992</v>
      </c>
      <c r="D198" s="1">
        <v>45964.365972222222</v>
      </c>
      <c r="E198">
        <v>0</v>
      </c>
      <c r="G198">
        <v>4</v>
      </c>
      <c r="H198">
        <v>5</v>
      </c>
      <c r="I198">
        <v>5</v>
      </c>
      <c r="J198">
        <v>4</v>
      </c>
      <c r="K198">
        <v>1</v>
      </c>
      <c r="L198">
        <v>5</v>
      </c>
      <c r="M198">
        <v>4</v>
      </c>
      <c r="N198">
        <v>1</v>
      </c>
      <c r="O198">
        <v>2</v>
      </c>
      <c r="P198">
        <v>5</v>
      </c>
      <c r="Q198">
        <v>36</v>
      </c>
      <c r="R198">
        <v>36</v>
      </c>
      <c r="S198">
        <f>STANDARDIZE(Table17[[#This Row],[HS]],$F$2,$G$2)</f>
        <v>1.6749224467958519</v>
      </c>
      <c r="T198">
        <f>10*((Table17[[#This Row],[HS]]-$F$2)/$G$2)+50</f>
        <v>66.749224467958527</v>
      </c>
      <c r="U198">
        <f>_xlfn.STDEV.P(Table17[[#This Row],[p1]:[p10]])</f>
        <v>1.5620499351813308</v>
      </c>
    </row>
    <row r="199" spans="1:21" x14ac:dyDescent="0.3">
      <c r="A199">
        <v>42549</v>
      </c>
      <c r="B199">
        <v>0</v>
      </c>
      <c r="C199">
        <v>2004</v>
      </c>
      <c r="D199" s="1">
        <v>45960.647916666669</v>
      </c>
      <c r="E199">
        <v>1</v>
      </c>
      <c r="G199">
        <v>3</v>
      </c>
      <c r="H199">
        <v>5</v>
      </c>
      <c r="I199">
        <v>5</v>
      </c>
      <c r="J199">
        <v>4</v>
      </c>
      <c r="K199">
        <v>2</v>
      </c>
      <c r="L199">
        <v>4</v>
      </c>
      <c r="M199">
        <v>5</v>
      </c>
      <c r="N199">
        <v>1</v>
      </c>
      <c r="O199">
        <v>1</v>
      </c>
      <c r="P199">
        <v>5</v>
      </c>
      <c r="Q199">
        <v>35</v>
      </c>
      <c r="R199">
        <v>35</v>
      </c>
      <c r="S199">
        <f>STANDARDIZE(Table17[[#This Row],[HS]],$F$2,$G$2)</f>
        <v>1.3681741979190636</v>
      </c>
      <c r="T199">
        <f>10*((Table17[[#This Row],[HS]]-$F$2)/$G$2)+50</f>
        <v>63.681741979190633</v>
      </c>
      <c r="U199">
        <f>_xlfn.STDEV.P(Table17[[#This Row],[p1]:[p10]])</f>
        <v>1.5652475842498528</v>
      </c>
    </row>
    <row r="200" spans="1:21" x14ac:dyDescent="0.3">
      <c r="A200">
        <v>43382</v>
      </c>
      <c r="B200">
        <v>1</v>
      </c>
      <c r="C200">
        <v>1999</v>
      </c>
      <c r="D200" s="1">
        <v>45962.682638888888</v>
      </c>
      <c r="E200">
        <v>1</v>
      </c>
      <c r="G200">
        <v>2</v>
      </c>
      <c r="H200">
        <v>2</v>
      </c>
      <c r="I200">
        <v>5</v>
      </c>
      <c r="J200">
        <v>5</v>
      </c>
      <c r="K200">
        <v>1</v>
      </c>
      <c r="L200">
        <v>2</v>
      </c>
      <c r="M200">
        <v>5</v>
      </c>
      <c r="N200">
        <v>2</v>
      </c>
      <c r="O200">
        <v>1</v>
      </c>
      <c r="P200">
        <v>4</v>
      </c>
      <c r="Q200">
        <v>29</v>
      </c>
      <c r="R200">
        <v>29</v>
      </c>
      <c r="S200">
        <f>STANDARDIZE(Table17[[#This Row],[HS]],$F$2,$G$2)</f>
        <v>-0.47231529534166605</v>
      </c>
      <c r="T200">
        <f>10*((Table17[[#This Row],[HS]]-$F$2)/$G$2)+50</f>
        <v>45.276847046583342</v>
      </c>
      <c r="U200">
        <f>_xlfn.STDEV.P(Table17[[#This Row],[p1]:[p10]])</f>
        <v>1.57797338380595</v>
      </c>
    </row>
    <row r="201" spans="1:21" x14ac:dyDescent="0.3">
      <c r="A201">
        <v>42793</v>
      </c>
      <c r="B201">
        <v>1</v>
      </c>
      <c r="C201">
        <v>2006</v>
      </c>
      <c r="D201" s="1">
        <v>45961.509722222225</v>
      </c>
      <c r="E201" t="s">
        <v>49</v>
      </c>
      <c r="G201">
        <v>1</v>
      </c>
      <c r="H201">
        <v>5</v>
      </c>
      <c r="I201">
        <v>1</v>
      </c>
      <c r="J201">
        <v>2</v>
      </c>
      <c r="K201">
        <v>1</v>
      </c>
      <c r="L201">
        <v>5</v>
      </c>
      <c r="M201">
        <v>4</v>
      </c>
      <c r="N201">
        <v>4</v>
      </c>
      <c r="O201">
        <v>2</v>
      </c>
      <c r="P201">
        <v>4</v>
      </c>
      <c r="Q201">
        <v>29</v>
      </c>
      <c r="R201">
        <v>29</v>
      </c>
      <c r="S201">
        <f>STANDARDIZE(Table17[[#This Row],[HS]],$F$2,$G$2)</f>
        <v>-0.47231529534166605</v>
      </c>
      <c r="T201">
        <f>10*((Table17[[#This Row],[HS]]-$F$2)/$G$2)+50</f>
        <v>45.276847046583342</v>
      </c>
      <c r="U201">
        <f>_xlfn.STDEV.P(Table17[[#This Row],[p1]:[p10]])</f>
        <v>1.57797338380595</v>
      </c>
    </row>
    <row r="202" spans="1:21" x14ac:dyDescent="0.3">
      <c r="A202">
        <v>42932</v>
      </c>
      <c r="B202">
        <v>1</v>
      </c>
      <c r="C202">
        <v>2001</v>
      </c>
      <c r="D202" s="1">
        <v>45961.670138888891</v>
      </c>
      <c r="E202">
        <v>1</v>
      </c>
      <c r="G202">
        <v>1</v>
      </c>
      <c r="H202">
        <v>5</v>
      </c>
      <c r="I202">
        <v>3</v>
      </c>
      <c r="J202">
        <v>2</v>
      </c>
      <c r="K202">
        <v>1</v>
      </c>
      <c r="L202">
        <v>5</v>
      </c>
      <c r="M202">
        <v>5</v>
      </c>
      <c r="N202">
        <v>3</v>
      </c>
      <c r="O202">
        <v>3</v>
      </c>
      <c r="P202">
        <v>1</v>
      </c>
      <c r="Q202">
        <v>29</v>
      </c>
      <c r="R202">
        <v>29</v>
      </c>
      <c r="S202">
        <f>STANDARDIZE(Table17[[#This Row],[HS]],$F$2,$G$2)</f>
        <v>-0.47231529534166605</v>
      </c>
      <c r="T202">
        <f>10*((Table17[[#This Row],[HS]]-$F$2)/$G$2)+50</f>
        <v>45.276847046583342</v>
      </c>
      <c r="U202">
        <f>_xlfn.STDEV.P(Table17[[#This Row],[p1]:[p10]])</f>
        <v>1.57797338380595</v>
      </c>
    </row>
    <row r="203" spans="1:21" x14ac:dyDescent="0.3">
      <c r="A203">
        <v>45391</v>
      </c>
      <c r="B203">
        <v>0</v>
      </c>
      <c r="C203">
        <v>2000</v>
      </c>
      <c r="D203" s="1">
        <v>45968.475694444445</v>
      </c>
      <c r="E203">
        <v>2</v>
      </c>
      <c r="G203">
        <v>4</v>
      </c>
      <c r="H203">
        <v>2</v>
      </c>
      <c r="I203">
        <v>5</v>
      </c>
      <c r="J203">
        <v>4</v>
      </c>
      <c r="K203">
        <v>1</v>
      </c>
      <c r="L203">
        <v>4</v>
      </c>
      <c r="M203">
        <v>5</v>
      </c>
      <c r="N203">
        <v>1</v>
      </c>
      <c r="O203">
        <v>1</v>
      </c>
      <c r="P203">
        <v>4</v>
      </c>
      <c r="Q203">
        <v>31</v>
      </c>
      <c r="R203">
        <v>31</v>
      </c>
      <c r="S203">
        <f>STANDARDIZE(Table17[[#This Row],[HS]],$F$2,$G$2)</f>
        <v>0.14118120241191051</v>
      </c>
      <c r="T203">
        <f>10*((Table17[[#This Row],[HS]]-$F$2)/$G$2)+50</f>
        <v>51.411812024119108</v>
      </c>
      <c r="U203">
        <f>_xlfn.STDEV.P(Table17[[#This Row],[p1]:[p10]])</f>
        <v>1.57797338380595</v>
      </c>
    </row>
    <row r="204" spans="1:21" x14ac:dyDescent="0.3">
      <c r="A204">
        <v>46337</v>
      </c>
      <c r="B204">
        <v>0</v>
      </c>
      <c r="C204">
        <v>2006</v>
      </c>
      <c r="D204" s="1">
        <v>45972.952777777777</v>
      </c>
      <c r="E204" t="s">
        <v>36</v>
      </c>
      <c r="G204">
        <v>4</v>
      </c>
      <c r="H204">
        <v>1</v>
      </c>
      <c r="I204">
        <v>2</v>
      </c>
      <c r="J204">
        <v>5</v>
      </c>
      <c r="K204">
        <v>1</v>
      </c>
      <c r="L204">
        <v>4</v>
      </c>
      <c r="M204">
        <v>5</v>
      </c>
      <c r="N204">
        <v>1</v>
      </c>
      <c r="O204">
        <v>4</v>
      </c>
      <c r="P204">
        <v>4</v>
      </c>
      <c r="Q204">
        <v>31</v>
      </c>
      <c r="R204">
        <v>31</v>
      </c>
      <c r="S204">
        <f>STANDARDIZE(Table17[[#This Row],[HS]],$F$2,$G$2)</f>
        <v>0.14118120241191051</v>
      </c>
      <c r="T204">
        <f>10*((Table17[[#This Row],[HS]]-$F$2)/$G$2)+50</f>
        <v>51.411812024119108</v>
      </c>
      <c r="U204">
        <f>_xlfn.STDEV.P(Table17[[#This Row],[p1]:[p10]])</f>
        <v>1.57797338380595</v>
      </c>
    </row>
    <row r="205" spans="1:21" x14ac:dyDescent="0.3">
      <c r="A205">
        <v>40683</v>
      </c>
      <c r="B205">
        <v>0</v>
      </c>
      <c r="C205">
        <v>2003</v>
      </c>
      <c r="D205" s="1">
        <v>45960.72152777778</v>
      </c>
      <c r="E205" t="s">
        <v>99</v>
      </c>
      <c r="G205">
        <v>3</v>
      </c>
      <c r="H205">
        <v>4</v>
      </c>
      <c r="I205">
        <v>5</v>
      </c>
      <c r="J205">
        <v>2</v>
      </c>
      <c r="K205">
        <v>1</v>
      </c>
      <c r="L205">
        <v>5</v>
      </c>
      <c r="M205">
        <v>5</v>
      </c>
      <c r="N205">
        <v>3</v>
      </c>
      <c r="O205">
        <v>1</v>
      </c>
      <c r="P205">
        <v>1</v>
      </c>
      <c r="Q205">
        <v>30</v>
      </c>
      <c r="R205">
        <v>30</v>
      </c>
      <c r="S205">
        <f>STANDARDIZE(Table17[[#This Row],[HS]],$F$2,$G$2)</f>
        <v>-0.16556704646487777</v>
      </c>
      <c r="T205">
        <f>10*((Table17[[#This Row],[HS]]-$F$2)/$G$2)+50</f>
        <v>48.344329535351221</v>
      </c>
      <c r="U205">
        <f>_xlfn.STDEV.P(Table17[[#This Row],[p1]:[p10]])</f>
        <v>1.61245154965971</v>
      </c>
    </row>
    <row r="206" spans="1:21" x14ac:dyDescent="0.3">
      <c r="A206">
        <v>43984</v>
      </c>
      <c r="B206">
        <v>0</v>
      </c>
      <c r="C206">
        <v>2005</v>
      </c>
      <c r="D206" s="1">
        <v>45964.572916666664</v>
      </c>
      <c r="E206">
        <v>6</v>
      </c>
      <c r="G206">
        <v>3</v>
      </c>
      <c r="H206">
        <v>1</v>
      </c>
      <c r="I206">
        <v>1</v>
      </c>
      <c r="J206">
        <v>5</v>
      </c>
      <c r="K206">
        <v>1</v>
      </c>
      <c r="L206">
        <v>5</v>
      </c>
      <c r="M206">
        <v>4</v>
      </c>
      <c r="N206">
        <v>3</v>
      </c>
      <c r="O206">
        <v>5</v>
      </c>
      <c r="P206">
        <v>2</v>
      </c>
      <c r="Q206">
        <v>30</v>
      </c>
      <c r="R206">
        <v>30</v>
      </c>
      <c r="S206">
        <f>STANDARDIZE(Table17[[#This Row],[HS]],$F$2,$G$2)</f>
        <v>-0.16556704646487777</v>
      </c>
      <c r="T206">
        <f>10*((Table17[[#This Row],[HS]]-$F$2)/$G$2)+50</f>
        <v>48.344329535351221</v>
      </c>
      <c r="U206">
        <f>_xlfn.STDEV.P(Table17[[#This Row],[p1]:[p10]])</f>
        <v>1.61245154965971</v>
      </c>
    </row>
    <row r="207" spans="1:21" x14ac:dyDescent="0.3">
      <c r="A207">
        <v>46563</v>
      </c>
      <c r="B207">
        <v>0</v>
      </c>
      <c r="C207">
        <v>2003</v>
      </c>
      <c r="D207" s="1">
        <v>45974.520138888889</v>
      </c>
      <c r="E207" t="s">
        <v>81</v>
      </c>
      <c r="G207">
        <v>1</v>
      </c>
      <c r="H207">
        <v>5</v>
      </c>
      <c r="I207">
        <v>4</v>
      </c>
      <c r="J207">
        <v>4</v>
      </c>
      <c r="K207">
        <v>1</v>
      </c>
      <c r="L207">
        <v>5</v>
      </c>
      <c r="M207">
        <v>3</v>
      </c>
      <c r="N207">
        <v>4</v>
      </c>
      <c r="O207">
        <v>5</v>
      </c>
      <c r="P207">
        <v>1</v>
      </c>
      <c r="Q207">
        <v>33</v>
      </c>
      <c r="R207">
        <v>33</v>
      </c>
      <c r="S207">
        <f>STANDARDIZE(Table17[[#This Row],[HS]],$F$2,$G$2)</f>
        <v>0.75467770016548708</v>
      </c>
      <c r="T207">
        <f>10*((Table17[[#This Row],[HS]]-$F$2)/$G$2)+50</f>
        <v>57.546777001654874</v>
      </c>
      <c r="U207">
        <f>_xlfn.STDEV.P(Table17[[#This Row],[p1]:[p10]])</f>
        <v>1.6155494421403511</v>
      </c>
    </row>
    <row r="208" spans="1:21" x14ac:dyDescent="0.3">
      <c r="A208">
        <v>42432</v>
      </c>
      <c r="B208">
        <v>1</v>
      </c>
      <c r="C208">
        <v>1972</v>
      </c>
      <c r="D208" s="1">
        <v>45960.54583333333</v>
      </c>
      <c r="E208" t="s">
        <v>28</v>
      </c>
      <c r="G208">
        <v>1</v>
      </c>
      <c r="H208">
        <v>5</v>
      </c>
      <c r="I208">
        <v>1</v>
      </c>
      <c r="J208">
        <v>4</v>
      </c>
      <c r="K208">
        <v>2</v>
      </c>
      <c r="L208">
        <v>4</v>
      </c>
      <c r="M208">
        <v>1</v>
      </c>
      <c r="N208">
        <v>2</v>
      </c>
      <c r="O208">
        <v>5</v>
      </c>
      <c r="P208">
        <v>1</v>
      </c>
      <c r="Q208">
        <v>26</v>
      </c>
      <c r="R208">
        <v>26</v>
      </c>
      <c r="S208">
        <f>STANDARDIZE(Table17[[#This Row],[HS]],$F$2,$G$2)</f>
        <v>-1.392560041972031</v>
      </c>
      <c r="T208">
        <f>10*((Table17[[#This Row],[HS]]-$F$2)/$G$2)+50</f>
        <v>36.074399580279689</v>
      </c>
      <c r="U208">
        <f>_xlfn.STDEV.P(Table17[[#This Row],[p1]:[p10]])</f>
        <v>1.6248076809271921</v>
      </c>
    </row>
    <row r="209" spans="1:21" x14ac:dyDescent="0.3">
      <c r="A209">
        <v>41194</v>
      </c>
      <c r="B209">
        <v>0</v>
      </c>
      <c r="C209">
        <v>1997</v>
      </c>
      <c r="D209" s="1">
        <v>45959.456944444442</v>
      </c>
      <c r="E209" t="s">
        <v>93</v>
      </c>
      <c r="G209">
        <v>5</v>
      </c>
      <c r="H209">
        <v>2</v>
      </c>
      <c r="I209">
        <v>5</v>
      </c>
      <c r="J209">
        <v>5</v>
      </c>
      <c r="K209">
        <v>1</v>
      </c>
      <c r="L209">
        <v>3</v>
      </c>
      <c r="M209">
        <v>5</v>
      </c>
      <c r="N209">
        <v>1</v>
      </c>
      <c r="O209">
        <v>3</v>
      </c>
      <c r="P209">
        <v>5</v>
      </c>
      <c r="Q209">
        <v>35</v>
      </c>
      <c r="R209">
        <v>35</v>
      </c>
      <c r="S209">
        <f>STANDARDIZE(Table17[[#This Row],[HS]],$F$2,$G$2)</f>
        <v>1.3681741979190636</v>
      </c>
      <c r="T209">
        <f>10*((Table17[[#This Row],[HS]]-$F$2)/$G$2)+50</f>
        <v>63.681741979190633</v>
      </c>
      <c r="U209">
        <f>_xlfn.STDEV.P(Table17[[#This Row],[p1]:[p10]])</f>
        <v>1.6278820596099706</v>
      </c>
    </row>
    <row r="210" spans="1:21" x14ac:dyDescent="0.3">
      <c r="A210">
        <v>45721</v>
      </c>
      <c r="B210">
        <v>0</v>
      </c>
      <c r="C210">
        <v>2004</v>
      </c>
      <c r="D210" s="1">
        <v>45969.65</v>
      </c>
      <c r="E210">
        <v>3</v>
      </c>
      <c r="G210">
        <v>2</v>
      </c>
      <c r="H210">
        <v>1</v>
      </c>
      <c r="I210">
        <v>5</v>
      </c>
      <c r="J210">
        <v>5</v>
      </c>
      <c r="K210">
        <v>2</v>
      </c>
      <c r="L210">
        <v>4</v>
      </c>
      <c r="M210">
        <v>5</v>
      </c>
      <c r="N210">
        <v>1</v>
      </c>
      <c r="O210">
        <v>1</v>
      </c>
      <c r="P210">
        <v>3</v>
      </c>
      <c r="Q210">
        <v>29</v>
      </c>
      <c r="R210">
        <v>29</v>
      </c>
      <c r="S210">
        <f>STANDARDIZE(Table17[[#This Row],[HS]],$F$2,$G$2)</f>
        <v>-0.47231529534166605</v>
      </c>
      <c r="T210">
        <f>10*((Table17[[#This Row],[HS]]-$F$2)/$G$2)+50</f>
        <v>45.276847046583342</v>
      </c>
      <c r="U210">
        <f>_xlfn.STDEV.P(Table17[[#This Row],[p1]:[p10]])</f>
        <v>1.6401219466856725</v>
      </c>
    </row>
    <row r="211" spans="1:21" x14ac:dyDescent="0.3">
      <c r="A211">
        <v>42216</v>
      </c>
      <c r="B211">
        <v>0</v>
      </c>
      <c r="C211">
        <v>1999</v>
      </c>
      <c r="D211" s="1">
        <v>45960.298611111109</v>
      </c>
      <c r="E211" t="s">
        <v>28</v>
      </c>
      <c r="G211">
        <v>1</v>
      </c>
      <c r="H211">
        <v>4</v>
      </c>
      <c r="I211">
        <v>1</v>
      </c>
      <c r="J211">
        <v>1</v>
      </c>
      <c r="K211">
        <v>1</v>
      </c>
      <c r="L211">
        <v>5</v>
      </c>
      <c r="M211">
        <v>4</v>
      </c>
      <c r="N211">
        <v>3</v>
      </c>
      <c r="O211">
        <v>5</v>
      </c>
      <c r="P211">
        <v>4</v>
      </c>
      <c r="Q211">
        <v>29</v>
      </c>
      <c r="R211">
        <v>29</v>
      </c>
      <c r="S211">
        <f>STANDARDIZE(Table17[[#This Row],[HS]],$F$2,$G$2)</f>
        <v>-0.47231529534166605</v>
      </c>
      <c r="T211">
        <f>10*((Table17[[#This Row],[HS]]-$F$2)/$G$2)+50</f>
        <v>45.276847046583342</v>
      </c>
      <c r="U211">
        <f>_xlfn.STDEV.P(Table17[[#This Row],[p1]:[p10]])</f>
        <v>1.6401219466856725</v>
      </c>
    </row>
    <row r="212" spans="1:21" x14ac:dyDescent="0.3">
      <c r="A212">
        <v>43415</v>
      </c>
      <c r="B212">
        <v>0</v>
      </c>
      <c r="C212">
        <v>2005</v>
      </c>
      <c r="D212" s="1">
        <v>45962.754166666666</v>
      </c>
      <c r="E212">
        <v>3</v>
      </c>
      <c r="G212">
        <v>1</v>
      </c>
      <c r="H212">
        <v>1</v>
      </c>
      <c r="I212">
        <v>2</v>
      </c>
      <c r="J212">
        <v>5</v>
      </c>
      <c r="K212">
        <v>1</v>
      </c>
      <c r="L212">
        <v>4</v>
      </c>
      <c r="M212">
        <v>4</v>
      </c>
      <c r="N212">
        <v>1</v>
      </c>
      <c r="O212">
        <v>4</v>
      </c>
      <c r="P212">
        <v>5</v>
      </c>
      <c r="Q212">
        <v>28</v>
      </c>
      <c r="R212">
        <v>28</v>
      </c>
      <c r="S212">
        <f>STANDARDIZE(Table17[[#This Row],[HS]],$F$2,$G$2)</f>
        <v>-0.77906354421845436</v>
      </c>
      <c r="T212">
        <f>10*((Table17[[#This Row],[HS]]-$F$2)/$G$2)+50</f>
        <v>42.209364557815455</v>
      </c>
      <c r="U212">
        <f>_xlfn.STDEV.P(Table17[[#This Row],[p1]:[p10]])</f>
        <v>1.6613247725836149</v>
      </c>
    </row>
    <row r="213" spans="1:21" x14ac:dyDescent="0.3">
      <c r="A213">
        <v>44031</v>
      </c>
      <c r="B213">
        <v>0</v>
      </c>
      <c r="C213">
        <v>2005</v>
      </c>
      <c r="D213" s="1">
        <v>45964.633333333331</v>
      </c>
      <c r="E213" t="s">
        <v>101</v>
      </c>
      <c r="G213">
        <v>1</v>
      </c>
      <c r="H213">
        <v>2</v>
      </c>
      <c r="I213">
        <v>1</v>
      </c>
      <c r="J213">
        <v>5</v>
      </c>
      <c r="K213">
        <v>2</v>
      </c>
      <c r="L213">
        <v>2</v>
      </c>
      <c r="M213">
        <v>4</v>
      </c>
      <c r="N213">
        <v>1</v>
      </c>
      <c r="O213">
        <v>5</v>
      </c>
      <c r="P213">
        <v>5</v>
      </c>
      <c r="Q213">
        <v>28</v>
      </c>
      <c r="R213">
        <v>28</v>
      </c>
      <c r="S213">
        <f>STANDARDIZE(Table17[[#This Row],[HS]],$F$2,$G$2)</f>
        <v>-0.77906354421845436</v>
      </c>
      <c r="T213">
        <f>10*((Table17[[#This Row],[HS]]-$F$2)/$G$2)+50</f>
        <v>42.209364557815455</v>
      </c>
      <c r="U213">
        <f>_xlfn.STDEV.P(Table17[[#This Row],[p1]:[p10]])</f>
        <v>1.6613247725836149</v>
      </c>
    </row>
    <row r="214" spans="1:21" x14ac:dyDescent="0.3">
      <c r="A214">
        <v>43702</v>
      </c>
      <c r="B214">
        <v>0</v>
      </c>
      <c r="C214">
        <v>2003</v>
      </c>
      <c r="D214" s="1">
        <v>45963.872916666667</v>
      </c>
      <c r="E214">
        <v>2</v>
      </c>
      <c r="G214">
        <v>2</v>
      </c>
      <c r="H214">
        <v>1</v>
      </c>
      <c r="I214">
        <v>5</v>
      </c>
      <c r="J214">
        <v>5</v>
      </c>
      <c r="K214">
        <v>1</v>
      </c>
      <c r="L214">
        <v>2</v>
      </c>
      <c r="M214">
        <v>5</v>
      </c>
      <c r="N214">
        <v>2</v>
      </c>
      <c r="O214">
        <v>4</v>
      </c>
      <c r="P214">
        <v>5</v>
      </c>
      <c r="Q214">
        <v>32</v>
      </c>
      <c r="R214">
        <v>32</v>
      </c>
      <c r="S214">
        <f>STANDARDIZE(Table17[[#This Row],[HS]],$F$2,$G$2)</f>
        <v>0.44792945128869882</v>
      </c>
      <c r="T214">
        <f>10*((Table17[[#This Row],[HS]]-$F$2)/$G$2)+50</f>
        <v>54.479294512886987</v>
      </c>
      <c r="U214">
        <f>_xlfn.STDEV.P(Table17[[#This Row],[p1]:[p10]])</f>
        <v>1.6613247725836149</v>
      </c>
    </row>
    <row r="215" spans="1:21" x14ac:dyDescent="0.3">
      <c r="A215">
        <v>40854</v>
      </c>
      <c r="B215">
        <v>0</v>
      </c>
      <c r="C215">
        <v>1983</v>
      </c>
      <c r="D215" s="1">
        <v>45962.75277777778</v>
      </c>
      <c r="E215" t="s">
        <v>35</v>
      </c>
      <c r="G215">
        <v>5</v>
      </c>
      <c r="H215">
        <v>4</v>
      </c>
      <c r="I215">
        <v>5</v>
      </c>
      <c r="J215">
        <v>5</v>
      </c>
      <c r="K215">
        <v>2</v>
      </c>
      <c r="L215">
        <v>4</v>
      </c>
      <c r="M215">
        <v>4</v>
      </c>
      <c r="N215">
        <v>1</v>
      </c>
      <c r="O215">
        <v>1</v>
      </c>
      <c r="P215">
        <v>1</v>
      </c>
      <c r="Q215">
        <v>32</v>
      </c>
      <c r="R215">
        <v>32</v>
      </c>
      <c r="S215">
        <f>STANDARDIZE(Table17[[#This Row],[HS]],$F$2,$G$2)</f>
        <v>0.44792945128869882</v>
      </c>
      <c r="T215">
        <f>10*((Table17[[#This Row],[HS]]-$F$2)/$G$2)+50</f>
        <v>54.479294512886987</v>
      </c>
      <c r="U215">
        <f>_xlfn.STDEV.P(Table17[[#This Row],[p1]:[p10]])</f>
        <v>1.6613247725836149</v>
      </c>
    </row>
    <row r="216" spans="1:21" x14ac:dyDescent="0.3">
      <c r="A216">
        <v>42739</v>
      </c>
      <c r="B216">
        <v>0</v>
      </c>
      <c r="C216">
        <v>1963</v>
      </c>
      <c r="D216" s="1">
        <v>45961.320833333331</v>
      </c>
      <c r="E216" t="s">
        <v>105</v>
      </c>
      <c r="G216">
        <v>5</v>
      </c>
      <c r="H216">
        <v>5</v>
      </c>
      <c r="I216">
        <v>2</v>
      </c>
      <c r="J216">
        <v>2</v>
      </c>
      <c r="K216">
        <v>1</v>
      </c>
      <c r="L216">
        <v>5</v>
      </c>
      <c r="M216">
        <v>2</v>
      </c>
      <c r="N216">
        <v>5</v>
      </c>
      <c r="O216">
        <v>4</v>
      </c>
      <c r="P216">
        <v>1</v>
      </c>
      <c r="Q216">
        <v>32</v>
      </c>
      <c r="R216">
        <v>32</v>
      </c>
      <c r="S216">
        <f>STANDARDIZE(Table17[[#This Row],[HS]],$F$2,$G$2)</f>
        <v>0.44792945128869882</v>
      </c>
      <c r="T216">
        <f>10*((Table17[[#This Row],[HS]]-$F$2)/$G$2)+50</f>
        <v>54.479294512886987</v>
      </c>
      <c r="U216">
        <f>_xlfn.STDEV.P(Table17[[#This Row],[p1]:[p10]])</f>
        <v>1.6613247725836149</v>
      </c>
    </row>
    <row r="217" spans="1:21" x14ac:dyDescent="0.3">
      <c r="A217">
        <v>44727</v>
      </c>
      <c r="B217">
        <v>1</v>
      </c>
      <c r="C217">
        <v>1986</v>
      </c>
      <c r="D217" s="1">
        <v>45966.292361111111</v>
      </c>
      <c r="E217">
        <v>3</v>
      </c>
      <c r="G217">
        <v>2</v>
      </c>
      <c r="H217">
        <v>4</v>
      </c>
      <c r="I217">
        <v>4</v>
      </c>
      <c r="J217">
        <v>5</v>
      </c>
      <c r="K217">
        <v>1</v>
      </c>
      <c r="L217">
        <v>2</v>
      </c>
      <c r="M217">
        <v>5</v>
      </c>
      <c r="N217">
        <v>1</v>
      </c>
      <c r="O217">
        <v>1</v>
      </c>
      <c r="P217">
        <v>5</v>
      </c>
      <c r="Q217">
        <v>30</v>
      </c>
      <c r="R217">
        <v>30</v>
      </c>
      <c r="S217">
        <f>STANDARDIZE(Table17[[#This Row],[HS]],$F$2,$G$2)</f>
        <v>-0.16556704646487777</v>
      </c>
      <c r="T217">
        <f>10*((Table17[[#This Row],[HS]]-$F$2)/$G$2)+50</f>
        <v>48.344329535351221</v>
      </c>
      <c r="U217">
        <f>_xlfn.STDEV.P(Table17[[#This Row],[p1]:[p10]])</f>
        <v>1.6733200530681511</v>
      </c>
    </row>
    <row r="218" spans="1:21" x14ac:dyDescent="0.3">
      <c r="A218">
        <v>42249</v>
      </c>
      <c r="B218">
        <v>0</v>
      </c>
      <c r="C218">
        <v>1991</v>
      </c>
      <c r="D218" s="1">
        <v>45965.754861111112</v>
      </c>
      <c r="E218">
        <v>0.1</v>
      </c>
      <c r="G218">
        <v>4</v>
      </c>
      <c r="H218">
        <v>5</v>
      </c>
      <c r="I218">
        <v>5</v>
      </c>
      <c r="J218">
        <v>1</v>
      </c>
      <c r="K218">
        <v>1</v>
      </c>
      <c r="L218">
        <v>5</v>
      </c>
      <c r="M218">
        <v>3</v>
      </c>
      <c r="N218">
        <v>5</v>
      </c>
      <c r="O218">
        <v>3</v>
      </c>
      <c r="P218">
        <v>1</v>
      </c>
      <c r="Q218">
        <v>33</v>
      </c>
      <c r="R218">
        <v>33</v>
      </c>
      <c r="S218">
        <f>STANDARDIZE(Table17[[#This Row],[HS]],$F$2,$G$2)</f>
        <v>0.75467770016548708</v>
      </c>
      <c r="T218">
        <f>10*((Table17[[#This Row],[HS]]-$F$2)/$G$2)+50</f>
        <v>57.546777001654874</v>
      </c>
      <c r="U218">
        <f>_xlfn.STDEV.P(Table17[[#This Row],[p1]:[p10]])</f>
        <v>1.6763054614240209</v>
      </c>
    </row>
    <row r="219" spans="1:21" x14ac:dyDescent="0.3">
      <c r="A219">
        <v>44499</v>
      </c>
      <c r="B219">
        <v>0</v>
      </c>
      <c r="C219">
        <v>2001</v>
      </c>
      <c r="D219" s="1">
        <v>45965.638194444444</v>
      </c>
      <c r="E219" t="s">
        <v>28</v>
      </c>
      <c r="G219">
        <v>5</v>
      </c>
      <c r="H219">
        <v>1</v>
      </c>
      <c r="I219">
        <v>2</v>
      </c>
      <c r="J219">
        <v>5</v>
      </c>
      <c r="K219">
        <v>1</v>
      </c>
      <c r="L219">
        <v>1</v>
      </c>
      <c r="M219">
        <v>3</v>
      </c>
      <c r="N219">
        <v>5</v>
      </c>
      <c r="O219">
        <v>2</v>
      </c>
      <c r="P219">
        <v>1</v>
      </c>
      <c r="Q219">
        <v>26</v>
      </c>
      <c r="R219">
        <v>26</v>
      </c>
      <c r="S219">
        <f>STANDARDIZE(Table17[[#This Row],[HS]],$F$2,$G$2)</f>
        <v>-1.392560041972031</v>
      </c>
      <c r="T219">
        <f>10*((Table17[[#This Row],[HS]]-$F$2)/$G$2)+50</f>
        <v>36.074399580279689</v>
      </c>
      <c r="U219">
        <f>_xlfn.STDEV.P(Table17[[#This Row],[p1]:[p10]])</f>
        <v>1.6852299546352716</v>
      </c>
    </row>
    <row r="220" spans="1:21" x14ac:dyDescent="0.3">
      <c r="A220">
        <v>42452</v>
      </c>
      <c r="B220">
        <v>1</v>
      </c>
      <c r="C220">
        <v>2002</v>
      </c>
      <c r="D220" s="1">
        <v>45960.57708333333</v>
      </c>
      <c r="E220" t="s">
        <v>28</v>
      </c>
      <c r="G220">
        <v>4</v>
      </c>
      <c r="H220">
        <v>1</v>
      </c>
      <c r="I220">
        <v>5</v>
      </c>
      <c r="J220">
        <v>5</v>
      </c>
      <c r="K220">
        <v>1</v>
      </c>
      <c r="L220">
        <v>5</v>
      </c>
      <c r="M220">
        <v>5</v>
      </c>
      <c r="N220">
        <v>1</v>
      </c>
      <c r="O220">
        <v>3</v>
      </c>
      <c r="P220">
        <v>4</v>
      </c>
      <c r="Q220">
        <v>34</v>
      </c>
      <c r="R220">
        <v>34</v>
      </c>
      <c r="S220">
        <f>STANDARDIZE(Table17[[#This Row],[HS]],$F$2,$G$2)</f>
        <v>1.0614259490422755</v>
      </c>
      <c r="T220">
        <f>10*((Table17[[#This Row],[HS]]-$F$2)/$G$2)+50</f>
        <v>60.614259490422754</v>
      </c>
      <c r="U220">
        <f>_xlfn.STDEV.P(Table17[[#This Row],[p1]:[p10]])</f>
        <v>1.6852299546352716</v>
      </c>
    </row>
    <row r="221" spans="1:21" x14ac:dyDescent="0.3">
      <c r="A221">
        <v>41707</v>
      </c>
      <c r="B221">
        <v>0</v>
      </c>
      <c r="C221">
        <v>2006</v>
      </c>
      <c r="D221" s="1">
        <v>45959.738888888889</v>
      </c>
      <c r="E221">
        <v>0</v>
      </c>
      <c r="G221">
        <v>5</v>
      </c>
      <c r="H221">
        <v>5</v>
      </c>
      <c r="I221">
        <v>5</v>
      </c>
      <c r="J221">
        <v>2</v>
      </c>
      <c r="K221">
        <v>1</v>
      </c>
      <c r="L221">
        <v>5</v>
      </c>
      <c r="M221">
        <v>3</v>
      </c>
      <c r="N221">
        <v>2</v>
      </c>
      <c r="O221">
        <v>1</v>
      </c>
      <c r="P221">
        <v>5</v>
      </c>
      <c r="Q221">
        <v>34</v>
      </c>
      <c r="R221">
        <v>34</v>
      </c>
      <c r="S221">
        <f>STANDARDIZE(Table17[[#This Row],[HS]],$F$2,$G$2)</f>
        <v>1.0614259490422755</v>
      </c>
      <c r="T221">
        <f>10*((Table17[[#This Row],[HS]]-$F$2)/$G$2)+50</f>
        <v>60.614259490422754</v>
      </c>
      <c r="U221">
        <f>_xlfn.STDEV.P(Table17[[#This Row],[p1]:[p10]])</f>
        <v>1.6852299546352716</v>
      </c>
    </row>
    <row r="222" spans="1:21" x14ac:dyDescent="0.3">
      <c r="A222">
        <v>43869</v>
      </c>
      <c r="B222">
        <v>0</v>
      </c>
      <c r="C222">
        <v>2001</v>
      </c>
      <c r="D222" s="1">
        <v>45964.424305555556</v>
      </c>
      <c r="E222" t="s">
        <v>80</v>
      </c>
      <c r="G222">
        <v>4</v>
      </c>
      <c r="H222">
        <v>1</v>
      </c>
      <c r="I222">
        <v>5</v>
      </c>
      <c r="J222">
        <v>5</v>
      </c>
      <c r="K222">
        <v>1</v>
      </c>
      <c r="L222">
        <v>4</v>
      </c>
      <c r="M222">
        <v>5</v>
      </c>
      <c r="N222">
        <v>1</v>
      </c>
      <c r="O222">
        <v>4</v>
      </c>
      <c r="P222">
        <v>5</v>
      </c>
      <c r="Q222">
        <v>35</v>
      </c>
      <c r="R222">
        <v>35</v>
      </c>
      <c r="S222">
        <f>STANDARDIZE(Table17[[#This Row],[HS]],$F$2,$G$2)</f>
        <v>1.3681741979190636</v>
      </c>
      <c r="T222">
        <f>10*((Table17[[#This Row],[HS]]-$F$2)/$G$2)+50</f>
        <v>63.681741979190633</v>
      </c>
      <c r="U222">
        <f>_xlfn.STDEV.P(Table17[[#This Row],[p1]:[p10]])</f>
        <v>1.6881943016134133</v>
      </c>
    </row>
    <row r="223" spans="1:21" x14ac:dyDescent="0.3">
      <c r="A223">
        <v>41079</v>
      </c>
      <c r="B223">
        <v>1</v>
      </c>
      <c r="C223">
        <v>2005</v>
      </c>
      <c r="D223" s="1">
        <v>45958.959722222222</v>
      </c>
      <c r="E223">
        <v>3</v>
      </c>
      <c r="G223">
        <v>5</v>
      </c>
      <c r="H223">
        <v>4</v>
      </c>
      <c r="I223">
        <v>5</v>
      </c>
      <c r="J223">
        <v>5</v>
      </c>
      <c r="K223">
        <v>1</v>
      </c>
      <c r="L223">
        <v>2</v>
      </c>
      <c r="M223">
        <v>5</v>
      </c>
      <c r="N223">
        <v>5</v>
      </c>
      <c r="O223">
        <v>1</v>
      </c>
      <c r="P223">
        <v>2</v>
      </c>
      <c r="Q223">
        <v>35</v>
      </c>
      <c r="R223">
        <v>35</v>
      </c>
      <c r="S223">
        <f>STANDARDIZE(Table17[[#This Row],[HS]],$F$2,$G$2)</f>
        <v>1.3681741979190636</v>
      </c>
      <c r="T223">
        <f>10*((Table17[[#This Row],[HS]]-$F$2)/$G$2)+50</f>
        <v>63.681741979190633</v>
      </c>
      <c r="U223">
        <f>_xlfn.STDEV.P(Table17[[#This Row],[p1]:[p10]])</f>
        <v>1.6881943016134133</v>
      </c>
    </row>
    <row r="224" spans="1:21" x14ac:dyDescent="0.3">
      <c r="A224">
        <v>46516</v>
      </c>
      <c r="B224">
        <v>0</v>
      </c>
      <c r="C224">
        <v>1962</v>
      </c>
      <c r="D224" s="1">
        <v>45973.75</v>
      </c>
      <c r="E224" t="s">
        <v>83</v>
      </c>
      <c r="G224">
        <v>5</v>
      </c>
      <c r="H224">
        <v>5</v>
      </c>
      <c r="I224">
        <v>4</v>
      </c>
      <c r="J224">
        <v>2</v>
      </c>
      <c r="K224">
        <v>1</v>
      </c>
      <c r="L224">
        <v>5</v>
      </c>
      <c r="M224">
        <v>5</v>
      </c>
      <c r="N224">
        <v>5</v>
      </c>
      <c r="O224">
        <v>1</v>
      </c>
      <c r="P224">
        <v>2</v>
      </c>
      <c r="Q224">
        <v>35</v>
      </c>
      <c r="R224">
        <v>35</v>
      </c>
      <c r="S224">
        <f>STANDARDIZE(Table17[[#This Row],[HS]],$F$2,$G$2)</f>
        <v>1.3681741979190636</v>
      </c>
      <c r="T224">
        <f>10*((Table17[[#This Row],[HS]]-$F$2)/$G$2)+50</f>
        <v>63.681741979190633</v>
      </c>
      <c r="U224">
        <f>_xlfn.STDEV.P(Table17[[#This Row],[p1]:[p10]])</f>
        <v>1.6881943016134133</v>
      </c>
    </row>
    <row r="225" spans="1:21" x14ac:dyDescent="0.3">
      <c r="A225">
        <v>41825</v>
      </c>
      <c r="B225">
        <v>0</v>
      </c>
      <c r="C225">
        <v>2003</v>
      </c>
      <c r="D225" s="1">
        <v>45959.814583333333</v>
      </c>
      <c r="E225">
        <v>2</v>
      </c>
      <c r="G225">
        <v>1</v>
      </c>
      <c r="H225">
        <v>1</v>
      </c>
      <c r="I225">
        <v>5</v>
      </c>
      <c r="J225">
        <v>5</v>
      </c>
      <c r="K225">
        <v>3</v>
      </c>
      <c r="L225">
        <v>2</v>
      </c>
      <c r="M225">
        <v>5</v>
      </c>
      <c r="N225">
        <v>1</v>
      </c>
      <c r="O225">
        <v>1</v>
      </c>
      <c r="P225">
        <v>4</v>
      </c>
      <c r="Q225">
        <v>28</v>
      </c>
      <c r="R225">
        <v>28</v>
      </c>
      <c r="S225">
        <f>STANDARDIZE(Table17[[#This Row],[HS]],$F$2,$G$2)</f>
        <v>-0.77906354421845436</v>
      </c>
      <c r="T225">
        <f>10*((Table17[[#This Row],[HS]]-$F$2)/$G$2)+50</f>
        <v>42.209364557815455</v>
      </c>
      <c r="U225">
        <f>_xlfn.STDEV.P(Table17[[#This Row],[p1]:[p10]])</f>
        <v>1.7204650534085253</v>
      </c>
    </row>
    <row r="226" spans="1:21" x14ac:dyDescent="0.3">
      <c r="A226">
        <v>44159</v>
      </c>
      <c r="B226">
        <v>0</v>
      </c>
      <c r="C226">
        <v>1982</v>
      </c>
      <c r="D226" s="1">
        <v>45977.8125</v>
      </c>
      <c r="E226" t="s">
        <v>28</v>
      </c>
      <c r="G226">
        <v>1</v>
      </c>
      <c r="H226">
        <v>5</v>
      </c>
      <c r="I226">
        <v>1</v>
      </c>
      <c r="J226">
        <v>2</v>
      </c>
      <c r="K226">
        <v>4</v>
      </c>
      <c r="L226">
        <v>5</v>
      </c>
      <c r="M226">
        <v>3</v>
      </c>
      <c r="N226">
        <v>5</v>
      </c>
      <c r="O226">
        <v>5</v>
      </c>
      <c r="P226">
        <v>1</v>
      </c>
      <c r="Q226">
        <v>32</v>
      </c>
      <c r="R226">
        <v>32</v>
      </c>
      <c r="S226">
        <f>STANDARDIZE(Table17[[#This Row],[HS]],$F$2,$G$2)</f>
        <v>0.44792945128869882</v>
      </c>
      <c r="T226">
        <f>10*((Table17[[#This Row],[HS]]-$F$2)/$G$2)+50</f>
        <v>54.479294512886987</v>
      </c>
      <c r="U226">
        <f>_xlfn.STDEV.P(Table17[[#This Row],[p1]:[p10]])</f>
        <v>1.7204650534085253</v>
      </c>
    </row>
    <row r="227" spans="1:21" x14ac:dyDescent="0.3">
      <c r="A227">
        <v>42110</v>
      </c>
      <c r="B227">
        <v>0</v>
      </c>
      <c r="C227">
        <v>1972</v>
      </c>
      <c r="D227" s="1">
        <v>45959.941666666666</v>
      </c>
      <c r="E227" t="s">
        <v>88</v>
      </c>
      <c r="G227">
        <v>5</v>
      </c>
      <c r="H227">
        <v>5</v>
      </c>
      <c r="I227">
        <v>4</v>
      </c>
      <c r="J227">
        <v>1</v>
      </c>
      <c r="K227">
        <v>1</v>
      </c>
      <c r="L227">
        <v>5</v>
      </c>
      <c r="M227">
        <v>5</v>
      </c>
      <c r="N227">
        <v>1</v>
      </c>
      <c r="O227">
        <v>2</v>
      </c>
      <c r="P227">
        <v>3</v>
      </c>
      <c r="Q227">
        <v>32</v>
      </c>
      <c r="R227">
        <v>32</v>
      </c>
      <c r="S227">
        <f>STANDARDIZE(Table17[[#This Row],[HS]],$F$2,$G$2)</f>
        <v>0.44792945128869882</v>
      </c>
      <c r="T227">
        <f>10*((Table17[[#This Row],[HS]]-$F$2)/$G$2)+50</f>
        <v>54.479294512886987</v>
      </c>
      <c r="U227">
        <f>_xlfn.STDEV.P(Table17[[#This Row],[p1]:[p10]])</f>
        <v>1.7204650534085253</v>
      </c>
    </row>
    <row r="228" spans="1:21" x14ac:dyDescent="0.3">
      <c r="A228">
        <v>41429</v>
      </c>
      <c r="B228">
        <v>0</v>
      </c>
      <c r="C228">
        <v>2002</v>
      </c>
      <c r="D228" s="1">
        <v>45959.576388888891</v>
      </c>
      <c r="E228">
        <v>3</v>
      </c>
      <c r="G228">
        <v>1</v>
      </c>
      <c r="H228">
        <v>1</v>
      </c>
      <c r="I228">
        <v>1</v>
      </c>
      <c r="J228">
        <v>5</v>
      </c>
      <c r="K228">
        <v>1</v>
      </c>
      <c r="L228">
        <v>2</v>
      </c>
      <c r="M228">
        <v>5</v>
      </c>
      <c r="N228">
        <v>1</v>
      </c>
      <c r="O228">
        <v>2</v>
      </c>
      <c r="P228">
        <v>5</v>
      </c>
      <c r="Q228">
        <v>24</v>
      </c>
      <c r="R228">
        <v>24</v>
      </c>
      <c r="S228">
        <f>STANDARDIZE(Table17[[#This Row],[HS]],$F$2,$G$2)</f>
        <v>-2.0060565397256074</v>
      </c>
      <c r="T228">
        <f>10*((Table17[[#This Row],[HS]]-$F$2)/$G$2)+50</f>
        <v>29.939434602743926</v>
      </c>
      <c r="U228">
        <f>_xlfn.STDEV.P(Table17[[#This Row],[p1]:[p10]])</f>
        <v>1.7435595774162693</v>
      </c>
    </row>
    <row r="229" spans="1:21" x14ac:dyDescent="0.3">
      <c r="A229">
        <v>46362</v>
      </c>
      <c r="B229">
        <v>1</v>
      </c>
      <c r="C229">
        <v>2005</v>
      </c>
      <c r="D229" s="1">
        <v>45972.95</v>
      </c>
      <c r="E229" t="s">
        <v>109</v>
      </c>
      <c r="G229">
        <v>5</v>
      </c>
      <c r="H229">
        <v>5</v>
      </c>
      <c r="I229">
        <v>5</v>
      </c>
      <c r="J229">
        <v>3</v>
      </c>
      <c r="K229">
        <v>1</v>
      </c>
      <c r="L229">
        <v>5</v>
      </c>
      <c r="M229">
        <v>5</v>
      </c>
      <c r="N229">
        <v>3</v>
      </c>
      <c r="O229">
        <v>1</v>
      </c>
      <c r="P229">
        <v>1</v>
      </c>
      <c r="Q229">
        <v>34</v>
      </c>
      <c r="R229">
        <v>34</v>
      </c>
      <c r="S229">
        <f>STANDARDIZE(Table17[[#This Row],[HS]],$F$2,$G$2)</f>
        <v>1.0614259490422755</v>
      </c>
      <c r="T229">
        <f>10*((Table17[[#This Row],[HS]]-$F$2)/$G$2)+50</f>
        <v>60.614259490422754</v>
      </c>
      <c r="U229">
        <f>_xlfn.STDEV.P(Table17[[#This Row],[p1]:[p10]])</f>
        <v>1.7435595774162693</v>
      </c>
    </row>
    <row r="230" spans="1:21" x14ac:dyDescent="0.3">
      <c r="A230">
        <v>41286</v>
      </c>
      <c r="B230">
        <v>0</v>
      </c>
      <c r="C230">
        <v>2003</v>
      </c>
      <c r="D230" s="1">
        <v>45965.572222222225</v>
      </c>
      <c r="E230" t="s">
        <v>107</v>
      </c>
      <c r="G230">
        <v>4</v>
      </c>
      <c r="H230">
        <v>2</v>
      </c>
      <c r="I230">
        <v>5</v>
      </c>
      <c r="J230">
        <v>5</v>
      </c>
      <c r="K230">
        <v>1</v>
      </c>
      <c r="L230">
        <v>2</v>
      </c>
      <c r="M230">
        <v>5</v>
      </c>
      <c r="N230">
        <v>1</v>
      </c>
      <c r="O230">
        <v>1</v>
      </c>
      <c r="P230">
        <v>5</v>
      </c>
      <c r="Q230">
        <v>31</v>
      </c>
      <c r="R230">
        <v>31</v>
      </c>
      <c r="S230">
        <f>STANDARDIZE(Table17[[#This Row],[HS]],$F$2,$G$2)</f>
        <v>0.14118120241191051</v>
      </c>
      <c r="T230">
        <f>10*((Table17[[#This Row],[HS]]-$F$2)/$G$2)+50</f>
        <v>51.411812024119108</v>
      </c>
      <c r="U230">
        <f>_xlfn.STDEV.P(Table17[[#This Row],[p1]:[p10]])</f>
        <v>1.7578395831246945</v>
      </c>
    </row>
    <row r="231" spans="1:21" x14ac:dyDescent="0.3">
      <c r="A231">
        <v>44654</v>
      </c>
      <c r="B231">
        <v>0</v>
      </c>
      <c r="C231">
        <v>1992</v>
      </c>
      <c r="D231" s="1">
        <v>45965.866666666669</v>
      </c>
      <c r="E231" t="s">
        <v>50</v>
      </c>
      <c r="G231">
        <v>2</v>
      </c>
      <c r="H231">
        <v>5</v>
      </c>
      <c r="I231">
        <v>1</v>
      </c>
      <c r="J231">
        <v>5</v>
      </c>
      <c r="K231">
        <v>1</v>
      </c>
      <c r="L231">
        <v>5</v>
      </c>
      <c r="M231">
        <v>3</v>
      </c>
      <c r="N231">
        <v>5</v>
      </c>
      <c r="O231">
        <v>5</v>
      </c>
      <c r="P231">
        <v>1</v>
      </c>
      <c r="Q231">
        <v>33</v>
      </c>
      <c r="R231">
        <v>33</v>
      </c>
      <c r="S231">
        <f>STANDARDIZE(Table17[[#This Row],[HS]],$F$2,$G$2)</f>
        <v>0.75467770016548708</v>
      </c>
      <c r="T231">
        <f>10*((Table17[[#This Row],[HS]]-$F$2)/$G$2)+50</f>
        <v>57.546777001654874</v>
      </c>
      <c r="U231">
        <f>_xlfn.STDEV.P(Table17[[#This Row],[p1]:[p10]])</f>
        <v>1.7916472867168918</v>
      </c>
    </row>
    <row r="232" spans="1:21" x14ac:dyDescent="0.3">
      <c r="A232">
        <v>41144</v>
      </c>
      <c r="B232">
        <v>0</v>
      </c>
      <c r="C232">
        <v>1999</v>
      </c>
      <c r="D232" s="1">
        <v>45959.427777777775</v>
      </c>
      <c r="E232" t="s">
        <v>58</v>
      </c>
      <c r="G232">
        <v>2</v>
      </c>
      <c r="H232">
        <v>5</v>
      </c>
      <c r="I232">
        <v>5</v>
      </c>
      <c r="J232">
        <v>4</v>
      </c>
      <c r="K232">
        <v>1</v>
      </c>
      <c r="L232">
        <v>5</v>
      </c>
      <c r="M232">
        <v>5</v>
      </c>
      <c r="N232">
        <v>1</v>
      </c>
      <c r="O232">
        <v>1</v>
      </c>
      <c r="P232">
        <v>5</v>
      </c>
      <c r="Q232">
        <v>34</v>
      </c>
      <c r="R232">
        <v>34</v>
      </c>
      <c r="S232">
        <f>STANDARDIZE(Table17[[#This Row],[HS]],$F$2,$G$2)</f>
        <v>1.0614259490422755</v>
      </c>
      <c r="T232">
        <f>10*((Table17[[#This Row],[HS]]-$F$2)/$G$2)+50</f>
        <v>60.614259490422754</v>
      </c>
      <c r="U232">
        <f>_xlfn.STDEV.P(Table17[[#This Row],[p1]:[p10]])</f>
        <v>1.8</v>
      </c>
    </row>
    <row r="233" spans="1:21" x14ac:dyDescent="0.3">
      <c r="A233">
        <v>45805</v>
      </c>
      <c r="B233">
        <v>0</v>
      </c>
      <c r="C233">
        <v>2003</v>
      </c>
      <c r="D233" s="1">
        <v>45969.965277777781</v>
      </c>
      <c r="E233" t="s">
        <v>34</v>
      </c>
      <c r="G233">
        <v>1</v>
      </c>
      <c r="H233">
        <v>2</v>
      </c>
      <c r="I233">
        <v>1</v>
      </c>
      <c r="J233">
        <v>2</v>
      </c>
      <c r="K233">
        <v>5</v>
      </c>
      <c r="L233">
        <v>5</v>
      </c>
      <c r="M233">
        <v>1</v>
      </c>
      <c r="N233">
        <v>5</v>
      </c>
      <c r="O233">
        <v>5</v>
      </c>
      <c r="P233">
        <v>1</v>
      </c>
      <c r="Q233">
        <v>28</v>
      </c>
      <c r="R233">
        <v>28</v>
      </c>
      <c r="S233">
        <f>STANDARDIZE(Table17[[#This Row],[HS]],$F$2,$G$2)</f>
        <v>-0.77906354421845436</v>
      </c>
      <c r="T233">
        <f>10*((Table17[[#This Row],[HS]]-$F$2)/$G$2)+50</f>
        <v>42.209364557815455</v>
      </c>
      <c r="U233">
        <f>_xlfn.STDEV.P(Table17[[#This Row],[p1]:[p10]])</f>
        <v>1.833030277982336</v>
      </c>
    </row>
    <row r="234" spans="1:21" x14ac:dyDescent="0.3">
      <c r="A234">
        <v>43794</v>
      </c>
      <c r="B234">
        <v>0</v>
      </c>
      <c r="C234">
        <v>1953</v>
      </c>
      <c r="D234" s="1">
        <v>45964.371527777781</v>
      </c>
      <c r="E234">
        <v>2</v>
      </c>
      <c r="G234">
        <v>5</v>
      </c>
      <c r="H234">
        <v>5</v>
      </c>
      <c r="I234">
        <v>2</v>
      </c>
      <c r="J234">
        <v>1</v>
      </c>
      <c r="K234">
        <v>1</v>
      </c>
      <c r="L234">
        <v>5</v>
      </c>
      <c r="M234">
        <v>2</v>
      </c>
      <c r="N234">
        <v>5</v>
      </c>
      <c r="O234">
        <v>5</v>
      </c>
      <c r="P234">
        <v>1</v>
      </c>
      <c r="Q234">
        <v>32</v>
      </c>
      <c r="R234">
        <v>32</v>
      </c>
      <c r="S234">
        <f>STANDARDIZE(Table17[[#This Row],[HS]],$F$2,$G$2)</f>
        <v>0.44792945128869882</v>
      </c>
      <c r="T234">
        <f>10*((Table17[[#This Row],[HS]]-$F$2)/$G$2)+50</f>
        <v>54.479294512886987</v>
      </c>
      <c r="U234">
        <f>_xlfn.STDEV.P(Table17[[#This Row],[p1]:[p10]])</f>
        <v>1.833030277982336</v>
      </c>
    </row>
    <row r="235" spans="1:21" x14ac:dyDescent="0.3">
      <c r="A235">
        <v>43555</v>
      </c>
      <c r="B235">
        <v>1</v>
      </c>
      <c r="C235">
        <v>1974</v>
      </c>
      <c r="D235" s="1">
        <v>45963.67291666667</v>
      </c>
      <c r="E235">
        <v>2</v>
      </c>
      <c r="G235">
        <v>5</v>
      </c>
      <c r="H235">
        <v>5</v>
      </c>
      <c r="I235">
        <v>2</v>
      </c>
      <c r="J235">
        <v>1</v>
      </c>
      <c r="K235">
        <v>1</v>
      </c>
      <c r="L235">
        <v>5</v>
      </c>
      <c r="M235">
        <v>5</v>
      </c>
      <c r="N235">
        <v>5</v>
      </c>
      <c r="O235">
        <v>2</v>
      </c>
      <c r="P235">
        <v>1</v>
      </c>
      <c r="Q235">
        <v>32</v>
      </c>
      <c r="R235">
        <v>32</v>
      </c>
      <c r="S235">
        <f>STANDARDIZE(Table17[[#This Row],[HS]],$F$2,$G$2)</f>
        <v>0.44792945128869882</v>
      </c>
      <c r="T235">
        <f>10*((Table17[[#This Row],[HS]]-$F$2)/$G$2)+50</f>
        <v>54.479294512886987</v>
      </c>
      <c r="U235">
        <f>_xlfn.STDEV.P(Table17[[#This Row],[p1]:[p10]])</f>
        <v>1.833030277982336</v>
      </c>
    </row>
    <row r="236" spans="1:21" x14ac:dyDescent="0.3">
      <c r="A236">
        <v>43242</v>
      </c>
      <c r="B236">
        <v>1</v>
      </c>
      <c r="C236">
        <v>2001</v>
      </c>
      <c r="D236" s="1">
        <v>45962.448611111111</v>
      </c>
      <c r="E236">
        <v>2</v>
      </c>
      <c r="G236">
        <v>5</v>
      </c>
      <c r="H236">
        <v>1</v>
      </c>
      <c r="I236">
        <v>2</v>
      </c>
      <c r="J236">
        <v>5</v>
      </c>
      <c r="K236">
        <v>4</v>
      </c>
      <c r="L236">
        <v>1</v>
      </c>
      <c r="M236">
        <v>5</v>
      </c>
      <c r="N236">
        <v>1</v>
      </c>
      <c r="O236">
        <v>1</v>
      </c>
      <c r="P236">
        <v>5</v>
      </c>
      <c r="Q236">
        <v>30</v>
      </c>
      <c r="R236">
        <v>30</v>
      </c>
      <c r="S236">
        <f>STANDARDIZE(Table17[[#This Row],[HS]],$F$2,$G$2)</f>
        <v>-0.16556704646487777</v>
      </c>
      <c r="T236">
        <f>10*((Table17[[#This Row],[HS]]-$F$2)/$G$2)+50</f>
        <v>48.344329535351221</v>
      </c>
      <c r="U236">
        <f>_xlfn.STDEV.P(Table17[[#This Row],[p1]:[p10]])</f>
        <v>1.8439088914585775</v>
      </c>
    </row>
    <row r="237" spans="1:21" x14ac:dyDescent="0.3">
      <c r="A237">
        <v>45272</v>
      </c>
      <c r="B237">
        <v>0</v>
      </c>
      <c r="C237">
        <v>1997</v>
      </c>
      <c r="D237" s="1">
        <v>45967.977777777778</v>
      </c>
      <c r="E237">
        <v>1</v>
      </c>
      <c r="G237">
        <v>1</v>
      </c>
      <c r="H237">
        <v>5</v>
      </c>
      <c r="I237">
        <v>1</v>
      </c>
      <c r="J237">
        <v>1</v>
      </c>
      <c r="K237">
        <v>1</v>
      </c>
      <c r="L237">
        <v>5</v>
      </c>
      <c r="M237">
        <v>5</v>
      </c>
      <c r="N237">
        <v>2</v>
      </c>
      <c r="O237">
        <v>5</v>
      </c>
      <c r="P237">
        <v>4</v>
      </c>
      <c r="Q237">
        <v>30</v>
      </c>
      <c r="R237">
        <v>30</v>
      </c>
      <c r="S237">
        <f>STANDARDIZE(Table17[[#This Row],[HS]],$F$2,$G$2)</f>
        <v>-0.16556704646487777</v>
      </c>
      <c r="T237">
        <f>10*((Table17[[#This Row],[HS]]-$F$2)/$G$2)+50</f>
        <v>48.344329535351221</v>
      </c>
      <c r="U237">
        <f>_xlfn.STDEV.P(Table17[[#This Row],[p1]:[p10]])</f>
        <v>1.8439088914585775</v>
      </c>
    </row>
    <row r="238" spans="1:21" x14ac:dyDescent="0.3">
      <c r="A238">
        <v>45819</v>
      </c>
      <c r="B238">
        <v>0</v>
      </c>
      <c r="C238">
        <v>1970</v>
      </c>
      <c r="D238" s="1">
        <v>45970.195138888892</v>
      </c>
      <c r="E238" t="s">
        <v>103</v>
      </c>
      <c r="G238">
        <v>5</v>
      </c>
      <c r="H238">
        <v>5</v>
      </c>
      <c r="I238">
        <v>5</v>
      </c>
      <c r="J238">
        <v>2</v>
      </c>
      <c r="K238">
        <v>1</v>
      </c>
      <c r="L238">
        <v>4</v>
      </c>
      <c r="M238">
        <v>5</v>
      </c>
      <c r="N238">
        <v>1</v>
      </c>
      <c r="O238">
        <v>1</v>
      </c>
      <c r="P238">
        <v>1</v>
      </c>
      <c r="Q238">
        <v>30</v>
      </c>
      <c r="R238">
        <v>30</v>
      </c>
      <c r="S238">
        <f>STANDARDIZE(Table17[[#This Row],[HS]],$F$2,$G$2)</f>
        <v>-0.16556704646487777</v>
      </c>
      <c r="T238">
        <f>10*((Table17[[#This Row],[HS]]-$F$2)/$G$2)+50</f>
        <v>48.344329535351221</v>
      </c>
      <c r="U238">
        <f>_xlfn.STDEV.P(Table17[[#This Row],[p1]:[p10]])</f>
        <v>1.8439088914585775</v>
      </c>
    </row>
    <row r="239" spans="1:21" x14ac:dyDescent="0.3">
      <c r="A239">
        <v>43551</v>
      </c>
      <c r="B239">
        <v>1</v>
      </c>
      <c r="C239">
        <v>1991</v>
      </c>
      <c r="D239" s="1">
        <v>45963.647222222222</v>
      </c>
      <c r="E239" t="s">
        <v>28</v>
      </c>
      <c r="G239">
        <v>5</v>
      </c>
      <c r="H239">
        <v>5</v>
      </c>
      <c r="I239">
        <v>5</v>
      </c>
      <c r="J239">
        <v>1</v>
      </c>
      <c r="K239">
        <v>1</v>
      </c>
      <c r="L239">
        <v>5</v>
      </c>
      <c r="M239">
        <v>5</v>
      </c>
      <c r="N239">
        <v>5</v>
      </c>
      <c r="O239">
        <v>2</v>
      </c>
      <c r="P239">
        <v>1</v>
      </c>
      <c r="Q239">
        <v>35</v>
      </c>
      <c r="R239">
        <v>35</v>
      </c>
      <c r="S239">
        <f>STANDARDIZE(Table17[[#This Row],[HS]],$F$2,$G$2)</f>
        <v>1.3681741979190636</v>
      </c>
      <c r="T239">
        <f>10*((Table17[[#This Row],[HS]]-$F$2)/$G$2)+50</f>
        <v>63.681741979190633</v>
      </c>
      <c r="U239">
        <f>_xlfn.STDEV.P(Table17[[#This Row],[p1]:[p10]])</f>
        <v>1.857417562100671</v>
      </c>
    </row>
    <row r="240" spans="1:21" x14ac:dyDescent="0.3">
      <c r="A240">
        <v>45886</v>
      </c>
      <c r="B240">
        <v>0</v>
      </c>
      <c r="C240">
        <v>2004</v>
      </c>
      <c r="D240" s="1">
        <v>45970.642361111109</v>
      </c>
      <c r="E240" t="s">
        <v>108</v>
      </c>
      <c r="G240">
        <v>1</v>
      </c>
      <c r="H240">
        <v>5</v>
      </c>
      <c r="I240">
        <v>1</v>
      </c>
      <c r="J240">
        <v>1</v>
      </c>
      <c r="K240">
        <v>1</v>
      </c>
      <c r="L240">
        <v>5</v>
      </c>
      <c r="M240">
        <v>3</v>
      </c>
      <c r="N240">
        <v>5</v>
      </c>
      <c r="O240">
        <v>5</v>
      </c>
      <c r="P240">
        <v>1</v>
      </c>
      <c r="Q240">
        <v>28</v>
      </c>
      <c r="R240">
        <v>28</v>
      </c>
      <c r="S240">
        <f>STANDARDIZE(Table17[[#This Row],[HS]],$F$2,$G$2)</f>
        <v>-0.77906354421845436</v>
      </c>
      <c r="T240">
        <f>10*((Table17[[#This Row],[HS]]-$F$2)/$G$2)+50</f>
        <v>42.209364557815455</v>
      </c>
      <c r="U240">
        <f>_xlfn.STDEV.P(Table17[[#This Row],[p1]:[p10]])</f>
        <v>1.8867962264113207</v>
      </c>
    </row>
    <row r="241" spans="1:37" x14ac:dyDescent="0.3">
      <c r="A241">
        <v>45606</v>
      </c>
      <c r="B241">
        <v>0</v>
      </c>
      <c r="C241">
        <v>1994</v>
      </c>
      <c r="D241" s="1">
        <v>45968.927083333336</v>
      </c>
      <c r="E241" t="s">
        <v>89</v>
      </c>
      <c r="G241">
        <v>1</v>
      </c>
      <c r="H241">
        <v>5</v>
      </c>
      <c r="I241">
        <v>1</v>
      </c>
      <c r="J241">
        <v>1</v>
      </c>
      <c r="K241">
        <v>1</v>
      </c>
      <c r="L241">
        <v>5</v>
      </c>
      <c r="M241">
        <v>5</v>
      </c>
      <c r="N241">
        <v>5</v>
      </c>
      <c r="O241">
        <v>3</v>
      </c>
      <c r="P241">
        <v>1</v>
      </c>
      <c r="Q241">
        <v>28</v>
      </c>
      <c r="R241">
        <v>28</v>
      </c>
      <c r="S241">
        <f>STANDARDIZE(Table17[[#This Row],[HS]],$F$2,$G$2)</f>
        <v>-0.77906354421845436</v>
      </c>
      <c r="T241">
        <f>10*((Table17[[#This Row],[HS]]-$F$2)/$G$2)+50</f>
        <v>42.209364557815455</v>
      </c>
      <c r="U241">
        <f>_xlfn.STDEV.P(Table17[[#This Row],[p1]:[p10]])</f>
        <v>1.8867962264113207</v>
      </c>
    </row>
    <row r="242" spans="1:37" x14ac:dyDescent="0.3">
      <c r="A242">
        <v>40697</v>
      </c>
      <c r="B242">
        <v>0</v>
      </c>
      <c r="C242">
        <v>2001</v>
      </c>
      <c r="D242" s="1">
        <v>45958.361805555556</v>
      </c>
      <c r="E242">
        <v>1</v>
      </c>
      <c r="G242">
        <v>5</v>
      </c>
      <c r="H242">
        <v>5</v>
      </c>
      <c r="I242">
        <v>5</v>
      </c>
      <c r="J242">
        <v>1</v>
      </c>
      <c r="K242">
        <v>1</v>
      </c>
      <c r="L242">
        <v>5</v>
      </c>
      <c r="M242">
        <v>5</v>
      </c>
      <c r="N242">
        <v>1</v>
      </c>
      <c r="O242">
        <v>1</v>
      </c>
      <c r="P242">
        <v>4</v>
      </c>
      <c r="Q242">
        <v>33</v>
      </c>
      <c r="R242">
        <v>33</v>
      </c>
      <c r="S242">
        <f>STANDARDIZE(Table17[[#This Row],[HS]],$F$2,$G$2)</f>
        <v>0.75467770016548708</v>
      </c>
      <c r="T242">
        <f>10*((Table17[[#This Row],[HS]]-$F$2)/$G$2)+50</f>
        <v>57.546777001654874</v>
      </c>
      <c r="U242">
        <f>_xlfn.STDEV.P(Table17[[#This Row],[p1]:[p10]])</f>
        <v>1.9</v>
      </c>
    </row>
    <row r="243" spans="1:37" x14ac:dyDescent="0.3">
      <c r="A243">
        <v>44205</v>
      </c>
      <c r="B243">
        <v>1</v>
      </c>
      <c r="C243">
        <v>1996</v>
      </c>
      <c r="D243" s="1">
        <v>45964.902083333334</v>
      </c>
      <c r="E243">
        <v>5</v>
      </c>
      <c r="G243">
        <v>1</v>
      </c>
      <c r="H243">
        <v>5</v>
      </c>
      <c r="I243">
        <v>1</v>
      </c>
      <c r="J243">
        <v>5</v>
      </c>
      <c r="K243">
        <v>1</v>
      </c>
      <c r="L243">
        <v>5</v>
      </c>
      <c r="M243">
        <v>5</v>
      </c>
      <c r="N243">
        <v>1</v>
      </c>
      <c r="O243">
        <v>5</v>
      </c>
      <c r="P243">
        <v>1</v>
      </c>
      <c r="Q243">
        <v>30</v>
      </c>
      <c r="R243">
        <v>30</v>
      </c>
      <c r="S243">
        <f>STANDARDIZE(Table17[[#This Row],[HS]],$F$2,$G$2)</f>
        <v>-0.16556704646487777</v>
      </c>
      <c r="T243">
        <f>10*((Table17[[#This Row],[HS]]-$F$2)/$G$2)+50</f>
        <v>48.344329535351221</v>
      </c>
      <c r="U243">
        <f>_xlfn.STDEV.P(Table17[[#This Row],[p1]:[p10]])</f>
        <v>2</v>
      </c>
    </row>
    <row r="246" spans="1:37" x14ac:dyDescent="0.3">
      <c r="D246" t="s">
        <v>226</v>
      </c>
    </row>
    <row r="248" spans="1:37" x14ac:dyDescent="0.3">
      <c r="A248" t="s">
        <v>2</v>
      </c>
      <c r="B248" t="s">
        <v>3</v>
      </c>
      <c r="C248" t="s">
        <v>4</v>
      </c>
      <c r="D248" t="s">
        <v>143</v>
      </c>
      <c r="E248" t="s">
        <v>144</v>
      </c>
      <c r="F248" t="s">
        <v>145</v>
      </c>
      <c r="G248" t="s">
        <v>146</v>
      </c>
      <c r="H248" t="s">
        <v>147</v>
      </c>
      <c r="I248" t="s">
        <v>227</v>
      </c>
      <c r="J248" t="s">
        <v>148</v>
      </c>
      <c r="K248" t="s">
        <v>149</v>
      </c>
      <c r="L248" t="s">
        <v>150</v>
      </c>
      <c r="M248" t="s">
        <v>228</v>
      </c>
      <c r="N248" t="s">
        <v>151</v>
      </c>
      <c r="O248" t="s">
        <v>229</v>
      </c>
      <c r="P248" t="s">
        <v>152</v>
      </c>
      <c r="Q248" t="s">
        <v>153</v>
      </c>
      <c r="R248" t="s">
        <v>230</v>
      </c>
      <c r="S248" t="s">
        <v>154</v>
      </c>
      <c r="T248" t="s">
        <v>231</v>
      </c>
      <c r="U248" t="s">
        <v>155</v>
      </c>
      <c r="V248" t="s">
        <v>156</v>
      </c>
      <c r="W248" t="s">
        <v>157</v>
      </c>
      <c r="X248" t="s">
        <v>232</v>
      </c>
      <c r="Y248" t="s">
        <v>158</v>
      </c>
      <c r="Z248" t="s">
        <v>159</v>
      </c>
      <c r="AA248" t="s">
        <v>160</v>
      </c>
      <c r="AB248" t="s">
        <v>233</v>
      </c>
      <c r="AC248" t="s">
        <v>161</v>
      </c>
      <c r="AD248" t="s">
        <v>235</v>
      </c>
      <c r="AE248" t="s">
        <v>162</v>
      </c>
      <c r="AF248" t="s">
        <v>163</v>
      </c>
      <c r="AG248" t="s">
        <v>234</v>
      </c>
      <c r="AH248" t="s">
        <v>164</v>
      </c>
      <c r="AI248" t="s">
        <v>236</v>
      </c>
      <c r="AJ248" t="s">
        <v>165</v>
      </c>
      <c r="AK248" t="s">
        <v>166</v>
      </c>
    </row>
    <row r="249" spans="1:37" x14ac:dyDescent="0.3">
      <c r="A249">
        <v>41702</v>
      </c>
      <c r="B249">
        <v>0</v>
      </c>
      <c r="C249">
        <v>2003</v>
      </c>
      <c r="D249" s="1">
        <v>45959.754907407405</v>
      </c>
      <c r="E249" s="1">
        <v>45977.770428240743</v>
      </c>
      <c r="F249">
        <v>0.5</v>
      </c>
      <c r="G249">
        <v>0.5</v>
      </c>
      <c r="H249">
        <v>4</v>
      </c>
      <c r="I249">
        <f>6-Table49[[#This Row],[p2_1]]</f>
        <v>5</v>
      </c>
      <c r="J249">
        <v>1</v>
      </c>
      <c r="K249">
        <v>4</v>
      </c>
      <c r="L249">
        <v>2</v>
      </c>
      <c r="M249">
        <f>6-Table49[[#This Row],[p5_1]]</f>
        <v>2</v>
      </c>
      <c r="N249">
        <v>4</v>
      </c>
      <c r="O249">
        <f>6-Table49[[#This Row],[p6_1]]</f>
        <v>3</v>
      </c>
      <c r="P249">
        <v>3</v>
      </c>
      <c r="Q249">
        <v>4</v>
      </c>
      <c r="R249">
        <f>6-Table49[[#This Row],[p8_1]]</f>
        <v>4</v>
      </c>
      <c r="S249">
        <v>2</v>
      </c>
      <c r="T249">
        <f>6-Table49[[#This Row],[p9_1]]</f>
        <v>1</v>
      </c>
      <c r="U249">
        <v>5</v>
      </c>
      <c r="V249">
        <v>3</v>
      </c>
      <c r="W249">
        <v>4</v>
      </c>
      <c r="X249">
        <f>6-Table49[[#This Row],[p2_2]]</f>
        <v>5</v>
      </c>
      <c r="Y249">
        <v>1</v>
      </c>
      <c r="Z249">
        <v>2</v>
      </c>
      <c r="AA249">
        <v>2</v>
      </c>
      <c r="AB249">
        <f>6-Table49[[#This Row],[p5_2]]</f>
        <v>1</v>
      </c>
      <c r="AC249">
        <v>5</v>
      </c>
      <c r="AD249">
        <f>6-Table49[[#This Row],[p6_2]]</f>
        <v>4</v>
      </c>
      <c r="AE249">
        <v>2</v>
      </c>
      <c r="AF249">
        <v>5</v>
      </c>
      <c r="AG249">
        <f>6-Table49[[#This Row],[p8_2]]</f>
        <v>3</v>
      </c>
      <c r="AH249">
        <v>3</v>
      </c>
      <c r="AI249">
        <f>6-Table49[[#This Row],[p9_2]]</f>
        <v>3</v>
      </c>
      <c r="AJ249">
        <v>3</v>
      </c>
      <c r="AK249">
        <v>2</v>
      </c>
    </row>
    <row r="250" spans="1:37" x14ac:dyDescent="0.3">
      <c r="A250">
        <v>42110</v>
      </c>
      <c r="B250">
        <v>0</v>
      </c>
      <c r="C250">
        <v>1972</v>
      </c>
      <c r="D250" s="1">
        <v>45959.941793981481</v>
      </c>
      <c r="E250" s="1">
        <v>45970.462129629632</v>
      </c>
      <c r="F250" t="s">
        <v>88</v>
      </c>
      <c r="G250">
        <v>0</v>
      </c>
      <c r="H250">
        <v>5</v>
      </c>
      <c r="I250">
        <f>6-Table49[[#This Row],[p2_1]]</f>
        <v>5</v>
      </c>
      <c r="J250">
        <v>1</v>
      </c>
      <c r="K250">
        <v>4</v>
      </c>
      <c r="L250">
        <v>1</v>
      </c>
      <c r="M250">
        <f>6-Table49[[#This Row],[p5_1]]</f>
        <v>1</v>
      </c>
      <c r="N250">
        <v>5</v>
      </c>
      <c r="O250">
        <f>6-Table49[[#This Row],[p6_1]]</f>
        <v>5</v>
      </c>
      <c r="P250">
        <v>1</v>
      </c>
      <c r="Q250">
        <v>5</v>
      </c>
      <c r="R250">
        <f>6-Table49[[#This Row],[p8_1]]</f>
        <v>1</v>
      </c>
      <c r="S250">
        <v>5</v>
      </c>
      <c r="T250">
        <f>6-Table49[[#This Row],[p9_1]]</f>
        <v>2</v>
      </c>
      <c r="U250">
        <v>4</v>
      </c>
      <c r="V250">
        <v>3</v>
      </c>
      <c r="W250">
        <v>5</v>
      </c>
      <c r="X250">
        <f>6-Table49[[#This Row],[p2_2]]</f>
        <v>5</v>
      </c>
      <c r="Y250">
        <v>1</v>
      </c>
      <c r="Z250">
        <v>5</v>
      </c>
      <c r="AA250">
        <v>1</v>
      </c>
      <c r="AB250">
        <f>6-Table49[[#This Row],[p5_2]]</f>
        <v>1</v>
      </c>
      <c r="AC250">
        <v>5</v>
      </c>
      <c r="AD250">
        <f>6-Table49[[#This Row],[p6_2]]</f>
        <v>5</v>
      </c>
      <c r="AE250">
        <v>1</v>
      </c>
      <c r="AF250">
        <v>5</v>
      </c>
      <c r="AG250">
        <f>6-Table49[[#This Row],[p8_2]]</f>
        <v>2</v>
      </c>
      <c r="AH250">
        <v>4</v>
      </c>
      <c r="AI250">
        <f>6-Table49[[#This Row],[p9_2]]</f>
        <v>2</v>
      </c>
      <c r="AJ250">
        <v>4</v>
      </c>
      <c r="AK250">
        <v>4</v>
      </c>
    </row>
    <row r="251" spans="1:37" x14ac:dyDescent="0.3">
      <c r="A251">
        <v>42549</v>
      </c>
      <c r="B251">
        <v>0</v>
      </c>
      <c r="C251">
        <v>2004</v>
      </c>
      <c r="D251" s="1">
        <v>45960.6484837963</v>
      </c>
      <c r="E251" s="1">
        <v>45974.469097222223</v>
      </c>
      <c r="F251">
        <v>1</v>
      </c>
      <c r="G251" t="s">
        <v>94</v>
      </c>
      <c r="H251">
        <v>3</v>
      </c>
      <c r="I251">
        <f>6-Table49[[#This Row],[p2_1]]</f>
        <v>5</v>
      </c>
      <c r="J251">
        <v>1</v>
      </c>
      <c r="K251">
        <v>5</v>
      </c>
      <c r="L251">
        <v>4</v>
      </c>
      <c r="M251">
        <f>6-Table49[[#This Row],[p5_1]]</f>
        <v>2</v>
      </c>
      <c r="N251">
        <v>4</v>
      </c>
      <c r="O251">
        <f>6-Table49[[#This Row],[p6_1]]</f>
        <v>4</v>
      </c>
      <c r="P251">
        <v>2</v>
      </c>
      <c r="Q251">
        <v>5</v>
      </c>
      <c r="R251">
        <f>6-Table49[[#This Row],[p8_1]]</f>
        <v>1</v>
      </c>
      <c r="S251">
        <v>5</v>
      </c>
      <c r="T251">
        <f>6-Table49[[#This Row],[p9_1]]</f>
        <v>1</v>
      </c>
      <c r="U251">
        <v>5</v>
      </c>
      <c r="V251">
        <v>5</v>
      </c>
      <c r="W251">
        <v>3</v>
      </c>
      <c r="X251">
        <f>6-Table49[[#This Row],[p2_2]]</f>
        <v>4</v>
      </c>
      <c r="Y251">
        <v>2</v>
      </c>
      <c r="Z251">
        <v>5</v>
      </c>
      <c r="AA251">
        <v>3</v>
      </c>
      <c r="AB251">
        <f>6-Table49[[#This Row],[p5_2]]</f>
        <v>2</v>
      </c>
      <c r="AC251">
        <v>4</v>
      </c>
      <c r="AD251">
        <f>6-Table49[[#This Row],[p6_2]]</f>
        <v>4</v>
      </c>
      <c r="AE251">
        <v>2</v>
      </c>
      <c r="AF251">
        <v>5</v>
      </c>
      <c r="AG251">
        <f>6-Table49[[#This Row],[p8_2]]</f>
        <v>1</v>
      </c>
      <c r="AH251">
        <v>5</v>
      </c>
      <c r="AI251">
        <f>6-Table49[[#This Row],[p9_2]]</f>
        <v>1</v>
      </c>
      <c r="AJ251">
        <v>5</v>
      </c>
      <c r="AK251">
        <v>5</v>
      </c>
    </row>
    <row r="252" spans="1:37" x14ac:dyDescent="0.3">
      <c r="A252">
        <v>40683</v>
      </c>
      <c r="B252">
        <v>0</v>
      </c>
      <c r="C252">
        <v>2003</v>
      </c>
      <c r="D252" s="1">
        <v>45960.72184027778</v>
      </c>
      <c r="E252" s="1">
        <v>45969.827384259261</v>
      </c>
      <c r="F252" t="s">
        <v>99</v>
      </c>
      <c r="G252" t="s">
        <v>167</v>
      </c>
      <c r="H252">
        <v>3</v>
      </c>
      <c r="I252">
        <f>6-Table49[[#This Row],[p2_1]]</f>
        <v>4</v>
      </c>
      <c r="J252">
        <v>2</v>
      </c>
      <c r="K252">
        <v>5</v>
      </c>
      <c r="L252">
        <v>2</v>
      </c>
      <c r="M252">
        <f>6-Table49[[#This Row],[p5_1]]</f>
        <v>1</v>
      </c>
      <c r="N252">
        <v>5</v>
      </c>
      <c r="O252">
        <f>6-Table49[[#This Row],[p6_1]]</f>
        <v>5</v>
      </c>
      <c r="P252">
        <v>1</v>
      </c>
      <c r="Q252">
        <v>5</v>
      </c>
      <c r="R252">
        <f>6-Table49[[#This Row],[p8_1]]</f>
        <v>3</v>
      </c>
      <c r="S252">
        <v>3</v>
      </c>
      <c r="T252">
        <f>6-Table49[[#This Row],[p9_1]]</f>
        <v>1</v>
      </c>
      <c r="U252">
        <v>5</v>
      </c>
      <c r="V252">
        <v>1</v>
      </c>
      <c r="W252">
        <v>5</v>
      </c>
      <c r="X252">
        <f>6-Table49[[#This Row],[p2_2]]</f>
        <v>4</v>
      </c>
      <c r="Y252">
        <v>2</v>
      </c>
      <c r="Z252">
        <v>5</v>
      </c>
      <c r="AA252">
        <v>2</v>
      </c>
      <c r="AB252">
        <f>6-Table49[[#This Row],[p5_2]]</f>
        <v>1</v>
      </c>
      <c r="AC252">
        <v>5</v>
      </c>
      <c r="AD252">
        <f>6-Table49[[#This Row],[p6_2]]</f>
        <v>5</v>
      </c>
      <c r="AE252">
        <v>1</v>
      </c>
      <c r="AF252">
        <v>5</v>
      </c>
      <c r="AG252">
        <f>6-Table49[[#This Row],[p8_2]]</f>
        <v>4</v>
      </c>
      <c r="AH252">
        <v>2</v>
      </c>
      <c r="AI252">
        <f>6-Table49[[#This Row],[p9_2]]</f>
        <v>1</v>
      </c>
      <c r="AJ252">
        <v>5</v>
      </c>
      <c r="AK252">
        <v>1</v>
      </c>
    </row>
    <row r="253" spans="1:37" x14ac:dyDescent="0.3">
      <c r="A253">
        <v>42869</v>
      </c>
      <c r="B253">
        <v>0</v>
      </c>
      <c r="C253">
        <v>2003</v>
      </c>
      <c r="D253" s="1">
        <v>45961.575729166667</v>
      </c>
      <c r="E253" s="1">
        <v>45972.903171296297</v>
      </c>
      <c r="F253" t="s">
        <v>56</v>
      </c>
      <c r="G253" t="s">
        <v>168</v>
      </c>
      <c r="H253">
        <v>2</v>
      </c>
      <c r="I253">
        <f>6-Table49[[#This Row],[p2_1]]</f>
        <v>2</v>
      </c>
      <c r="J253">
        <v>4</v>
      </c>
      <c r="K253">
        <v>2</v>
      </c>
      <c r="L253">
        <v>4</v>
      </c>
      <c r="M253">
        <f>6-Table49[[#This Row],[p5_1]]</f>
        <v>4</v>
      </c>
      <c r="N253">
        <v>2</v>
      </c>
      <c r="O253">
        <f>6-Table49[[#This Row],[p6_1]]</f>
        <v>3</v>
      </c>
      <c r="P253">
        <v>3</v>
      </c>
      <c r="Q253">
        <v>4</v>
      </c>
      <c r="R253">
        <f>6-Table49[[#This Row],[p8_1]]</f>
        <v>2</v>
      </c>
      <c r="S253">
        <v>4</v>
      </c>
      <c r="T253">
        <f>6-Table49[[#This Row],[p9_1]]</f>
        <v>3</v>
      </c>
      <c r="U253">
        <v>3</v>
      </c>
      <c r="V253">
        <v>4</v>
      </c>
      <c r="W253">
        <v>3</v>
      </c>
      <c r="X253">
        <f>6-Table49[[#This Row],[p2_2]]</f>
        <v>2</v>
      </c>
      <c r="Y253">
        <v>4</v>
      </c>
      <c r="Z253">
        <v>4</v>
      </c>
      <c r="AA253">
        <v>4</v>
      </c>
      <c r="AB253">
        <f>6-Table49[[#This Row],[p5_2]]</f>
        <v>4</v>
      </c>
      <c r="AC253">
        <v>2</v>
      </c>
      <c r="AD253">
        <f>6-Table49[[#This Row],[p6_2]]</f>
        <v>3</v>
      </c>
      <c r="AE253">
        <v>3</v>
      </c>
      <c r="AF253">
        <v>3</v>
      </c>
      <c r="AG253">
        <f>6-Table49[[#This Row],[p8_2]]</f>
        <v>2</v>
      </c>
      <c r="AH253">
        <v>4</v>
      </c>
      <c r="AI253">
        <f>6-Table49[[#This Row],[p9_2]]</f>
        <v>3</v>
      </c>
      <c r="AJ253">
        <v>3</v>
      </c>
      <c r="AK253">
        <v>4</v>
      </c>
    </row>
    <row r="254" spans="1:37" x14ac:dyDescent="0.3">
      <c r="A254">
        <v>40854</v>
      </c>
      <c r="B254">
        <v>0</v>
      </c>
      <c r="C254">
        <v>1983</v>
      </c>
      <c r="D254" s="1">
        <v>45962.752905092595</v>
      </c>
      <c r="E254" s="1">
        <v>45970.826388888891</v>
      </c>
      <c r="F254" t="s">
        <v>35</v>
      </c>
      <c r="G254" t="s">
        <v>169</v>
      </c>
      <c r="H254">
        <v>5</v>
      </c>
      <c r="I254">
        <f>6-Table49[[#This Row],[p2_1]]</f>
        <v>4</v>
      </c>
      <c r="J254">
        <v>2</v>
      </c>
      <c r="K254">
        <v>5</v>
      </c>
      <c r="L254">
        <v>5</v>
      </c>
      <c r="M254">
        <f>6-Table49[[#This Row],[p5_1]]</f>
        <v>2</v>
      </c>
      <c r="N254">
        <v>4</v>
      </c>
      <c r="O254">
        <f>6-Table49[[#This Row],[p6_1]]</f>
        <v>4</v>
      </c>
      <c r="P254">
        <v>2</v>
      </c>
      <c r="Q254">
        <v>4</v>
      </c>
      <c r="R254">
        <f>6-Table49[[#This Row],[p8_1]]</f>
        <v>1</v>
      </c>
      <c r="S254">
        <v>5</v>
      </c>
      <c r="T254">
        <f>6-Table49[[#This Row],[p9_1]]</f>
        <v>1</v>
      </c>
      <c r="U254">
        <v>5</v>
      </c>
      <c r="V254">
        <v>1</v>
      </c>
      <c r="W254">
        <v>4</v>
      </c>
      <c r="X254">
        <f>6-Table49[[#This Row],[p2_2]]</f>
        <v>4</v>
      </c>
      <c r="Y254">
        <v>2</v>
      </c>
      <c r="Z254">
        <v>5</v>
      </c>
      <c r="AA254">
        <v>4</v>
      </c>
      <c r="AB254">
        <f>6-Table49[[#This Row],[p5_2]]</f>
        <v>1</v>
      </c>
      <c r="AC254">
        <v>5</v>
      </c>
      <c r="AD254">
        <f>6-Table49[[#This Row],[p6_2]]</f>
        <v>4</v>
      </c>
      <c r="AE254">
        <v>2</v>
      </c>
      <c r="AF254">
        <v>4</v>
      </c>
      <c r="AG254">
        <f>6-Table49[[#This Row],[p8_2]]</f>
        <v>2</v>
      </c>
      <c r="AH254">
        <v>4</v>
      </c>
      <c r="AI254">
        <f>6-Table49[[#This Row],[p9_2]]</f>
        <v>1</v>
      </c>
      <c r="AJ254">
        <v>5</v>
      </c>
      <c r="AK254">
        <v>1</v>
      </c>
    </row>
    <row r="255" spans="1:37" x14ac:dyDescent="0.3">
      <c r="A255">
        <v>41037</v>
      </c>
      <c r="B255">
        <v>0</v>
      </c>
      <c r="C255">
        <v>2000</v>
      </c>
      <c r="D255" s="1">
        <v>45964.976921296293</v>
      </c>
      <c r="E255" s="1">
        <v>45976.568749999999</v>
      </c>
      <c r="F255" t="s">
        <v>39</v>
      </c>
      <c r="G255">
        <v>8</v>
      </c>
      <c r="H255">
        <v>2</v>
      </c>
      <c r="I255">
        <f>6-Table49[[#This Row],[p2_1]]</f>
        <v>1</v>
      </c>
      <c r="J255">
        <v>5</v>
      </c>
      <c r="K255">
        <v>2</v>
      </c>
      <c r="L255">
        <v>4</v>
      </c>
      <c r="M255">
        <f>6-Table49[[#This Row],[p5_1]]</f>
        <v>2</v>
      </c>
      <c r="N255">
        <v>4</v>
      </c>
      <c r="O255">
        <f>6-Table49[[#This Row],[p6_1]]</f>
        <v>4</v>
      </c>
      <c r="P255">
        <v>2</v>
      </c>
      <c r="Q255">
        <v>4</v>
      </c>
      <c r="R255">
        <f>6-Table49[[#This Row],[p8_1]]</f>
        <v>2</v>
      </c>
      <c r="S255">
        <v>4</v>
      </c>
      <c r="T255">
        <f>6-Table49[[#This Row],[p9_1]]</f>
        <v>2</v>
      </c>
      <c r="U255">
        <v>4</v>
      </c>
      <c r="V255">
        <v>1</v>
      </c>
      <c r="W255">
        <v>4</v>
      </c>
      <c r="X255">
        <f>6-Table49[[#This Row],[p2_2]]</f>
        <v>4</v>
      </c>
      <c r="Y255">
        <v>2</v>
      </c>
      <c r="Z255">
        <v>4</v>
      </c>
      <c r="AA255">
        <v>4</v>
      </c>
      <c r="AB255">
        <f>6-Table49[[#This Row],[p5_2]]</f>
        <v>2</v>
      </c>
      <c r="AC255">
        <v>4</v>
      </c>
      <c r="AD255">
        <f>6-Table49[[#This Row],[p6_2]]</f>
        <v>4</v>
      </c>
      <c r="AE255">
        <v>2</v>
      </c>
      <c r="AF255">
        <v>4</v>
      </c>
      <c r="AG255">
        <f>6-Table49[[#This Row],[p8_2]]</f>
        <v>4</v>
      </c>
      <c r="AH255">
        <v>2</v>
      </c>
      <c r="AI255">
        <f>6-Table49[[#This Row],[p9_2]]</f>
        <v>2</v>
      </c>
      <c r="AJ255">
        <v>4</v>
      </c>
      <c r="AK255">
        <v>4</v>
      </c>
    </row>
    <row r="256" spans="1:37" x14ac:dyDescent="0.3">
      <c r="A256">
        <v>42249</v>
      </c>
      <c r="B256">
        <v>0</v>
      </c>
      <c r="C256">
        <v>1991</v>
      </c>
      <c r="D256" s="1">
        <v>45965.754907407405</v>
      </c>
      <c r="E256" s="1">
        <v>45974.848576388889</v>
      </c>
      <c r="F256">
        <v>0.1</v>
      </c>
      <c r="G256">
        <v>0</v>
      </c>
      <c r="H256">
        <v>4</v>
      </c>
      <c r="I256">
        <f>6-Table49[[#This Row],[p2_1]]</f>
        <v>5</v>
      </c>
      <c r="J256">
        <v>1</v>
      </c>
      <c r="K256">
        <v>5</v>
      </c>
      <c r="L256">
        <v>1</v>
      </c>
      <c r="M256">
        <f>6-Table49[[#This Row],[p5_1]]</f>
        <v>1</v>
      </c>
      <c r="N256">
        <v>5</v>
      </c>
      <c r="O256">
        <f>6-Table49[[#This Row],[p6_1]]</f>
        <v>5</v>
      </c>
      <c r="P256">
        <v>1</v>
      </c>
      <c r="Q256">
        <v>3</v>
      </c>
      <c r="R256">
        <f>6-Table49[[#This Row],[p8_1]]</f>
        <v>5</v>
      </c>
      <c r="S256">
        <v>1</v>
      </c>
      <c r="T256">
        <f>6-Table49[[#This Row],[p9_1]]</f>
        <v>3</v>
      </c>
      <c r="U256">
        <v>3</v>
      </c>
      <c r="V256">
        <v>1</v>
      </c>
      <c r="W256">
        <v>5</v>
      </c>
      <c r="X256">
        <f>6-Table49[[#This Row],[p2_2]]</f>
        <v>5</v>
      </c>
      <c r="Y256">
        <v>1</v>
      </c>
      <c r="Z256">
        <v>1</v>
      </c>
      <c r="AA256">
        <v>1</v>
      </c>
      <c r="AB256">
        <f>6-Table49[[#This Row],[p5_2]]</f>
        <v>1</v>
      </c>
      <c r="AC256">
        <v>5</v>
      </c>
      <c r="AD256">
        <f>6-Table49[[#This Row],[p6_2]]</f>
        <v>5</v>
      </c>
      <c r="AE256">
        <v>1</v>
      </c>
      <c r="AF256">
        <v>4</v>
      </c>
      <c r="AG256">
        <f>6-Table49[[#This Row],[p8_2]]</f>
        <v>5</v>
      </c>
      <c r="AH256">
        <v>1</v>
      </c>
      <c r="AI256">
        <f>6-Table49[[#This Row],[p9_2]]</f>
        <v>5</v>
      </c>
      <c r="AJ256">
        <v>1</v>
      </c>
      <c r="AK256">
        <v>1</v>
      </c>
    </row>
    <row r="257" spans="1:37" x14ac:dyDescent="0.3">
      <c r="A257">
        <v>44919</v>
      </c>
      <c r="B257">
        <v>0</v>
      </c>
      <c r="C257">
        <v>1997</v>
      </c>
      <c r="D257" s="1">
        <v>45968.460879629631</v>
      </c>
      <c r="E257" s="1">
        <v>45976.595891203702</v>
      </c>
      <c r="F257" t="s">
        <v>28</v>
      </c>
      <c r="G257" t="s">
        <v>55</v>
      </c>
      <c r="H257">
        <v>2</v>
      </c>
      <c r="I257">
        <f>6-Table49[[#This Row],[p2_1]]</f>
        <v>2</v>
      </c>
      <c r="J257">
        <v>4</v>
      </c>
      <c r="K257">
        <v>4</v>
      </c>
      <c r="L257">
        <v>4</v>
      </c>
      <c r="M257">
        <f>6-Table49[[#This Row],[p5_1]]</f>
        <v>4</v>
      </c>
      <c r="N257">
        <v>2</v>
      </c>
      <c r="O257">
        <f>6-Table49[[#This Row],[p6_1]]</f>
        <v>2</v>
      </c>
      <c r="P257">
        <v>4</v>
      </c>
      <c r="Q257">
        <v>5</v>
      </c>
      <c r="R257">
        <f>6-Table49[[#This Row],[p8_1]]</f>
        <v>2</v>
      </c>
      <c r="S257">
        <v>4</v>
      </c>
      <c r="T257">
        <f>6-Table49[[#This Row],[p9_1]]</f>
        <v>4</v>
      </c>
      <c r="U257">
        <v>2</v>
      </c>
      <c r="V257">
        <v>4</v>
      </c>
      <c r="W257">
        <v>4</v>
      </c>
      <c r="X257">
        <f>6-Table49[[#This Row],[p2_2]]</f>
        <v>2</v>
      </c>
      <c r="Y257">
        <v>4</v>
      </c>
      <c r="Z257">
        <v>4</v>
      </c>
      <c r="AA257">
        <v>4</v>
      </c>
      <c r="AB257">
        <f>6-Table49[[#This Row],[p5_2]]</f>
        <v>4</v>
      </c>
      <c r="AC257">
        <v>2</v>
      </c>
      <c r="AD257">
        <f>6-Table49[[#This Row],[p6_2]]</f>
        <v>2</v>
      </c>
      <c r="AE257">
        <v>4</v>
      </c>
      <c r="AF257">
        <v>4</v>
      </c>
      <c r="AG257">
        <f>6-Table49[[#This Row],[p8_2]]</f>
        <v>2</v>
      </c>
      <c r="AH257">
        <v>4</v>
      </c>
      <c r="AI257">
        <f>6-Table49[[#This Row],[p9_2]]</f>
        <v>4</v>
      </c>
      <c r="AJ257">
        <v>2</v>
      </c>
      <c r="AK257">
        <v>4</v>
      </c>
    </row>
    <row r="258" spans="1:37" x14ac:dyDescent="0.3">
      <c r="A258">
        <v>43451</v>
      </c>
      <c r="B258">
        <v>0</v>
      </c>
      <c r="C258">
        <v>2001</v>
      </c>
      <c r="D258" s="1">
        <v>45968.597939814812</v>
      </c>
      <c r="E258" s="1">
        <v>45977.83761574074</v>
      </c>
      <c r="F258">
        <v>5</v>
      </c>
      <c r="G258" t="s">
        <v>170</v>
      </c>
      <c r="H258">
        <v>4</v>
      </c>
      <c r="I258">
        <f>6-Table49[[#This Row],[p2_1]]</f>
        <v>2</v>
      </c>
      <c r="J258">
        <v>4</v>
      </c>
      <c r="K258">
        <v>4</v>
      </c>
      <c r="L258">
        <v>4</v>
      </c>
      <c r="M258">
        <f>6-Table49[[#This Row],[p5_1]]</f>
        <v>2</v>
      </c>
      <c r="N258">
        <v>4</v>
      </c>
      <c r="O258">
        <f>6-Table49[[#This Row],[p6_1]]</f>
        <v>3</v>
      </c>
      <c r="P258">
        <v>3</v>
      </c>
      <c r="Q258">
        <v>5</v>
      </c>
      <c r="R258">
        <f>6-Table49[[#This Row],[p8_1]]</f>
        <v>4</v>
      </c>
      <c r="S258">
        <v>2</v>
      </c>
      <c r="T258">
        <f>6-Table49[[#This Row],[p9_1]]</f>
        <v>2</v>
      </c>
      <c r="U258">
        <v>4</v>
      </c>
      <c r="V258">
        <v>4</v>
      </c>
      <c r="W258">
        <v>2</v>
      </c>
      <c r="X258">
        <f>6-Table49[[#This Row],[p2_2]]</f>
        <v>2</v>
      </c>
      <c r="Y258">
        <v>4</v>
      </c>
      <c r="Z258">
        <v>4</v>
      </c>
      <c r="AA258">
        <v>4</v>
      </c>
      <c r="AB258">
        <f>6-Table49[[#This Row],[p5_2]]</f>
        <v>2</v>
      </c>
      <c r="AC258">
        <v>4</v>
      </c>
      <c r="AD258">
        <f>6-Table49[[#This Row],[p6_2]]</f>
        <v>3</v>
      </c>
      <c r="AE258">
        <v>3</v>
      </c>
      <c r="AF258">
        <v>4</v>
      </c>
      <c r="AG258">
        <f>6-Table49[[#This Row],[p8_2]]</f>
        <v>4</v>
      </c>
      <c r="AH258">
        <v>2</v>
      </c>
      <c r="AI258">
        <f>6-Table49[[#This Row],[p9_2]]</f>
        <v>2</v>
      </c>
      <c r="AJ258">
        <v>4</v>
      </c>
      <c r="AK258">
        <v>4</v>
      </c>
    </row>
    <row r="262" spans="1:37" x14ac:dyDescent="0.3">
      <c r="A262" s="2" t="s">
        <v>2</v>
      </c>
      <c r="B262" s="2" t="s">
        <v>3</v>
      </c>
      <c r="C262" s="2" t="s">
        <v>4</v>
      </c>
      <c r="D262" s="2" t="s">
        <v>143</v>
      </c>
      <c r="E262" s="2" t="s">
        <v>144</v>
      </c>
      <c r="F262" s="2" t="s">
        <v>145</v>
      </c>
      <c r="G262" s="2" t="s">
        <v>146</v>
      </c>
      <c r="H262" s="2" t="s">
        <v>147</v>
      </c>
      <c r="I262" s="2" t="s">
        <v>227</v>
      </c>
      <c r="J262" s="2" t="s">
        <v>149</v>
      </c>
      <c r="K262" s="2" t="s">
        <v>150</v>
      </c>
      <c r="L262" s="2" t="s">
        <v>228</v>
      </c>
      <c r="M262" s="2" t="s">
        <v>229</v>
      </c>
      <c r="N262" s="2" t="s">
        <v>153</v>
      </c>
      <c r="O262" s="2" t="s">
        <v>230</v>
      </c>
      <c r="P262" s="2" t="s">
        <v>231</v>
      </c>
      <c r="Q262" s="2" t="s">
        <v>156</v>
      </c>
      <c r="R262" s="2" t="s">
        <v>157</v>
      </c>
      <c r="S262" s="2" t="s">
        <v>232</v>
      </c>
      <c r="T262" s="2" t="s">
        <v>159</v>
      </c>
      <c r="U262" s="2" t="s">
        <v>160</v>
      </c>
      <c r="V262" s="2" t="s">
        <v>233</v>
      </c>
      <c r="W262" s="2" t="s">
        <v>235</v>
      </c>
      <c r="X262" s="2" t="s">
        <v>163</v>
      </c>
      <c r="Y262" s="2" t="s">
        <v>234</v>
      </c>
      <c r="Z262" s="2" t="s">
        <v>236</v>
      </c>
      <c r="AA262" s="5" t="s">
        <v>166</v>
      </c>
      <c r="AB262" s="43" t="s">
        <v>237</v>
      </c>
      <c r="AC262" s="45" t="s">
        <v>238</v>
      </c>
    </row>
    <row r="263" spans="1:37" x14ac:dyDescent="0.3">
      <c r="A263" s="3">
        <v>41702</v>
      </c>
      <c r="B263" s="3">
        <v>0</v>
      </c>
      <c r="C263" s="3">
        <v>2003</v>
      </c>
      <c r="D263" s="41">
        <v>45959.754907407405</v>
      </c>
      <c r="E263" s="41">
        <v>45977.770428240743</v>
      </c>
      <c r="F263" s="3">
        <v>0.5</v>
      </c>
      <c r="G263" s="3">
        <v>0.5</v>
      </c>
      <c r="H263" s="3">
        <v>4</v>
      </c>
      <c r="I263" s="3">
        <v>5</v>
      </c>
      <c r="J263" s="3">
        <v>4</v>
      </c>
      <c r="K263" s="3">
        <v>2</v>
      </c>
      <c r="L263" s="3">
        <v>2</v>
      </c>
      <c r="M263" s="3">
        <v>3</v>
      </c>
      <c r="N263" s="3">
        <v>4</v>
      </c>
      <c r="O263" s="3">
        <v>4</v>
      </c>
      <c r="P263" s="3">
        <v>1</v>
      </c>
      <c r="Q263" s="3">
        <v>3</v>
      </c>
      <c r="R263" s="3">
        <v>4</v>
      </c>
      <c r="S263" s="3">
        <v>5</v>
      </c>
      <c r="T263" s="3">
        <v>2</v>
      </c>
      <c r="U263" s="3">
        <v>2</v>
      </c>
      <c r="V263" s="3">
        <v>1</v>
      </c>
      <c r="W263" s="3">
        <v>4</v>
      </c>
      <c r="X263" s="3">
        <v>5</v>
      </c>
      <c r="Y263" s="3">
        <v>3</v>
      </c>
      <c r="Z263" s="3">
        <v>3</v>
      </c>
      <c r="AA263" s="6">
        <v>2</v>
      </c>
      <c r="AB263">
        <f>SUM(H263:Q263)</f>
        <v>32</v>
      </c>
      <c r="AC263" s="44">
        <f>SUM(Table12[[#This Row],[p1_2]:[p10_2]])</f>
        <v>31</v>
      </c>
    </row>
    <row r="264" spans="1:37" x14ac:dyDescent="0.3">
      <c r="A264" s="4">
        <v>42110</v>
      </c>
      <c r="B264" s="4">
        <v>0</v>
      </c>
      <c r="C264" s="4">
        <v>1972</v>
      </c>
      <c r="D264" s="42">
        <v>45959.941793981481</v>
      </c>
      <c r="E264" s="42">
        <v>45970.462129629632</v>
      </c>
      <c r="F264" s="4" t="s">
        <v>88</v>
      </c>
      <c r="G264" s="4">
        <v>0</v>
      </c>
      <c r="H264" s="4">
        <v>5</v>
      </c>
      <c r="I264" s="4">
        <v>5</v>
      </c>
      <c r="J264" s="4">
        <v>4</v>
      </c>
      <c r="K264" s="4">
        <v>1</v>
      </c>
      <c r="L264" s="4">
        <v>1</v>
      </c>
      <c r="M264" s="4">
        <v>5</v>
      </c>
      <c r="N264" s="4">
        <v>5</v>
      </c>
      <c r="O264" s="4">
        <v>1</v>
      </c>
      <c r="P264" s="4">
        <v>2</v>
      </c>
      <c r="Q264" s="4">
        <v>3</v>
      </c>
      <c r="R264" s="4">
        <v>5</v>
      </c>
      <c r="S264" s="4">
        <v>5</v>
      </c>
      <c r="T264" s="4">
        <v>5</v>
      </c>
      <c r="U264" s="4">
        <v>1</v>
      </c>
      <c r="V264" s="4">
        <v>1</v>
      </c>
      <c r="W264" s="4">
        <v>5</v>
      </c>
      <c r="X264" s="4">
        <v>5</v>
      </c>
      <c r="Y264" s="4">
        <v>2</v>
      </c>
      <c r="Z264" s="4">
        <v>2</v>
      </c>
      <c r="AA264" s="7">
        <v>4</v>
      </c>
      <c r="AB264">
        <f t="shared" ref="AB264:AB272" si="0">SUM(H264:Q264)</f>
        <v>32</v>
      </c>
      <c r="AC264" s="4">
        <f>SUM(Table12[[#This Row],[p1_2]:[p10_2]])</f>
        <v>35</v>
      </c>
    </row>
    <row r="265" spans="1:37" x14ac:dyDescent="0.3">
      <c r="A265" s="3">
        <v>42549</v>
      </c>
      <c r="B265" s="3">
        <v>0</v>
      </c>
      <c r="C265" s="3">
        <v>2004</v>
      </c>
      <c r="D265" s="41">
        <v>45960.6484837963</v>
      </c>
      <c r="E265" s="41">
        <v>45974.469097222223</v>
      </c>
      <c r="F265" s="3">
        <v>1</v>
      </c>
      <c r="G265" s="3" t="s">
        <v>94</v>
      </c>
      <c r="H265" s="3">
        <v>3</v>
      </c>
      <c r="I265" s="3">
        <v>5</v>
      </c>
      <c r="J265" s="3">
        <v>5</v>
      </c>
      <c r="K265" s="3">
        <v>4</v>
      </c>
      <c r="L265" s="3">
        <v>2</v>
      </c>
      <c r="M265" s="3">
        <v>4</v>
      </c>
      <c r="N265" s="3">
        <v>5</v>
      </c>
      <c r="O265" s="3">
        <v>1</v>
      </c>
      <c r="P265" s="3">
        <v>1</v>
      </c>
      <c r="Q265" s="3">
        <v>5</v>
      </c>
      <c r="R265" s="3">
        <v>3</v>
      </c>
      <c r="S265" s="3">
        <v>4</v>
      </c>
      <c r="T265" s="3">
        <v>5</v>
      </c>
      <c r="U265" s="3">
        <v>3</v>
      </c>
      <c r="V265" s="3">
        <v>2</v>
      </c>
      <c r="W265" s="3">
        <v>4</v>
      </c>
      <c r="X265" s="3">
        <v>5</v>
      </c>
      <c r="Y265" s="3">
        <v>1</v>
      </c>
      <c r="Z265" s="3">
        <v>1</v>
      </c>
      <c r="AA265" s="6">
        <v>5</v>
      </c>
      <c r="AB265">
        <f t="shared" si="0"/>
        <v>35</v>
      </c>
      <c r="AC265" s="4">
        <f>SUM(Table12[[#This Row],[p1_2]:[p10_2]])</f>
        <v>33</v>
      </c>
    </row>
    <row r="266" spans="1:37" x14ac:dyDescent="0.3">
      <c r="A266" s="4">
        <v>40683</v>
      </c>
      <c r="B266" s="4">
        <v>0</v>
      </c>
      <c r="C266" s="4">
        <v>2003</v>
      </c>
      <c r="D266" s="42">
        <v>45960.72184027778</v>
      </c>
      <c r="E266" s="42">
        <v>45969.827384259261</v>
      </c>
      <c r="F266" s="4" t="s">
        <v>99</v>
      </c>
      <c r="G266" s="4" t="s">
        <v>167</v>
      </c>
      <c r="H266" s="4">
        <v>3</v>
      </c>
      <c r="I266" s="4">
        <v>4</v>
      </c>
      <c r="J266" s="4">
        <v>5</v>
      </c>
      <c r="K266" s="4">
        <v>2</v>
      </c>
      <c r="L266" s="4">
        <v>1</v>
      </c>
      <c r="M266" s="4">
        <v>5</v>
      </c>
      <c r="N266" s="4">
        <v>5</v>
      </c>
      <c r="O266" s="4">
        <v>3</v>
      </c>
      <c r="P266" s="4">
        <v>1</v>
      </c>
      <c r="Q266" s="4">
        <v>1</v>
      </c>
      <c r="R266" s="4">
        <v>5</v>
      </c>
      <c r="S266" s="4">
        <v>4</v>
      </c>
      <c r="T266" s="4">
        <v>5</v>
      </c>
      <c r="U266" s="4">
        <v>2</v>
      </c>
      <c r="V266" s="4">
        <v>1</v>
      </c>
      <c r="W266" s="4">
        <v>5</v>
      </c>
      <c r="X266" s="4">
        <v>5</v>
      </c>
      <c r="Y266" s="4">
        <v>4</v>
      </c>
      <c r="Z266" s="4">
        <v>1</v>
      </c>
      <c r="AA266" s="7">
        <v>1</v>
      </c>
      <c r="AB266">
        <f t="shared" si="0"/>
        <v>30</v>
      </c>
      <c r="AC266" s="4">
        <f>SUM(Table12[[#This Row],[p1_2]:[p10_2]])</f>
        <v>33</v>
      </c>
    </row>
    <row r="267" spans="1:37" x14ac:dyDescent="0.3">
      <c r="A267" s="3">
        <v>42869</v>
      </c>
      <c r="B267" s="3">
        <v>0</v>
      </c>
      <c r="C267" s="3">
        <v>2003</v>
      </c>
      <c r="D267" s="41">
        <v>45961.575729166667</v>
      </c>
      <c r="E267" s="41">
        <v>45972.903171296297</v>
      </c>
      <c r="F267" s="3" t="s">
        <v>56</v>
      </c>
      <c r="G267" s="3" t="s">
        <v>168</v>
      </c>
      <c r="H267" s="3">
        <v>2</v>
      </c>
      <c r="I267" s="3">
        <v>2</v>
      </c>
      <c r="J267" s="3">
        <v>2</v>
      </c>
      <c r="K267" s="3">
        <v>4</v>
      </c>
      <c r="L267" s="3">
        <v>4</v>
      </c>
      <c r="M267" s="3">
        <v>3</v>
      </c>
      <c r="N267" s="3">
        <v>4</v>
      </c>
      <c r="O267" s="3">
        <v>2</v>
      </c>
      <c r="P267" s="3">
        <v>3</v>
      </c>
      <c r="Q267" s="3">
        <v>4</v>
      </c>
      <c r="R267" s="3">
        <v>3</v>
      </c>
      <c r="S267" s="3">
        <v>2</v>
      </c>
      <c r="T267" s="3">
        <v>4</v>
      </c>
      <c r="U267" s="3">
        <v>4</v>
      </c>
      <c r="V267" s="3">
        <v>4</v>
      </c>
      <c r="W267" s="3">
        <v>3</v>
      </c>
      <c r="X267" s="3">
        <v>3</v>
      </c>
      <c r="Y267" s="3">
        <v>2</v>
      </c>
      <c r="Z267" s="3">
        <v>3</v>
      </c>
      <c r="AA267" s="6">
        <v>4</v>
      </c>
      <c r="AB267">
        <f t="shared" si="0"/>
        <v>30</v>
      </c>
      <c r="AC267" s="4">
        <f>SUM(Table12[[#This Row],[p1_2]:[p10_2]])</f>
        <v>32</v>
      </c>
    </row>
    <row r="268" spans="1:37" x14ac:dyDescent="0.3">
      <c r="A268" s="4">
        <v>40854</v>
      </c>
      <c r="B268" s="4">
        <v>0</v>
      </c>
      <c r="C268" s="4">
        <v>1983</v>
      </c>
      <c r="D268" s="42">
        <v>45962.752905092595</v>
      </c>
      <c r="E268" s="42">
        <v>45970.826388888891</v>
      </c>
      <c r="F268" s="4" t="s">
        <v>35</v>
      </c>
      <c r="G268" s="4" t="s">
        <v>169</v>
      </c>
      <c r="H268" s="4">
        <v>5</v>
      </c>
      <c r="I268" s="4">
        <v>4</v>
      </c>
      <c r="J268" s="4">
        <v>5</v>
      </c>
      <c r="K268" s="4">
        <v>5</v>
      </c>
      <c r="L268" s="4">
        <v>2</v>
      </c>
      <c r="M268" s="4">
        <v>4</v>
      </c>
      <c r="N268" s="4">
        <v>4</v>
      </c>
      <c r="O268" s="4">
        <v>1</v>
      </c>
      <c r="P268" s="4">
        <v>1</v>
      </c>
      <c r="Q268" s="4">
        <v>1</v>
      </c>
      <c r="R268" s="4">
        <v>4</v>
      </c>
      <c r="S268" s="4">
        <v>4</v>
      </c>
      <c r="T268" s="4">
        <v>5</v>
      </c>
      <c r="U268" s="4">
        <v>4</v>
      </c>
      <c r="V268" s="4">
        <v>1</v>
      </c>
      <c r="W268" s="4">
        <v>4</v>
      </c>
      <c r="X268" s="4">
        <v>4</v>
      </c>
      <c r="Y268" s="4">
        <v>2</v>
      </c>
      <c r="Z268" s="4">
        <v>1</v>
      </c>
      <c r="AA268" s="7">
        <v>1</v>
      </c>
      <c r="AB268">
        <f t="shared" si="0"/>
        <v>32</v>
      </c>
      <c r="AC268" s="4">
        <f>SUM(Table12[[#This Row],[p1_2]:[p10_2]])</f>
        <v>30</v>
      </c>
    </row>
    <row r="269" spans="1:37" x14ac:dyDescent="0.3">
      <c r="A269" s="3">
        <v>41037</v>
      </c>
      <c r="B269" s="3">
        <v>0</v>
      </c>
      <c r="C269" s="3">
        <v>2000</v>
      </c>
      <c r="D269" s="41">
        <v>45964.976921296293</v>
      </c>
      <c r="E269" s="41">
        <v>45976.568749999999</v>
      </c>
      <c r="F269" s="3" t="s">
        <v>39</v>
      </c>
      <c r="G269" s="3">
        <v>8</v>
      </c>
      <c r="H269" s="3">
        <v>2</v>
      </c>
      <c r="I269" s="3">
        <v>1</v>
      </c>
      <c r="J269" s="3">
        <v>2</v>
      </c>
      <c r="K269" s="3">
        <v>4</v>
      </c>
      <c r="L269" s="3">
        <v>2</v>
      </c>
      <c r="M269" s="3">
        <v>4</v>
      </c>
      <c r="N269" s="3">
        <v>4</v>
      </c>
      <c r="O269" s="3">
        <v>2</v>
      </c>
      <c r="P269" s="3">
        <v>2</v>
      </c>
      <c r="Q269" s="3">
        <v>1</v>
      </c>
      <c r="R269" s="3">
        <v>4</v>
      </c>
      <c r="S269" s="3">
        <v>4</v>
      </c>
      <c r="T269" s="3">
        <v>4</v>
      </c>
      <c r="U269" s="3">
        <v>4</v>
      </c>
      <c r="V269" s="3">
        <v>2</v>
      </c>
      <c r="W269" s="3">
        <v>4</v>
      </c>
      <c r="X269" s="3">
        <v>4</v>
      </c>
      <c r="Y269" s="3">
        <v>4</v>
      </c>
      <c r="Z269" s="3">
        <v>2</v>
      </c>
      <c r="AA269" s="6">
        <v>4</v>
      </c>
      <c r="AB269">
        <f t="shared" si="0"/>
        <v>24</v>
      </c>
      <c r="AC269" s="4">
        <f>SUM(Table12[[#This Row],[p1_2]:[p10_2]])</f>
        <v>36</v>
      </c>
    </row>
    <row r="270" spans="1:37" x14ac:dyDescent="0.3">
      <c r="A270" s="4">
        <v>42249</v>
      </c>
      <c r="B270" s="4">
        <v>0</v>
      </c>
      <c r="C270" s="4">
        <v>1991</v>
      </c>
      <c r="D270" s="42">
        <v>45965.754907407405</v>
      </c>
      <c r="E270" s="42">
        <v>45974.848576388889</v>
      </c>
      <c r="F270" s="4">
        <v>0.1</v>
      </c>
      <c r="G270" s="4">
        <v>0</v>
      </c>
      <c r="H270" s="4">
        <v>4</v>
      </c>
      <c r="I270" s="4">
        <v>5</v>
      </c>
      <c r="J270" s="4">
        <v>5</v>
      </c>
      <c r="K270" s="4">
        <v>1</v>
      </c>
      <c r="L270" s="4">
        <v>1</v>
      </c>
      <c r="M270" s="4">
        <v>5</v>
      </c>
      <c r="N270" s="4">
        <v>3</v>
      </c>
      <c r="O270" s="4">
        <v>5</v>
      </c>
      <c r="P270" s="4">
        <v>3</v>
      </c>
      <c r="Q270" s="4">
        <v>1</v>
      </c>
      <c r="R270" s="4">
        <v>5</v>
      </c>
      <c r="S270" s="4">
        <v>5</v>
      </c>
      <c r="T270" s="4">
        <v>1</v>
      </c>
      <c r="U270" s="4">
        <v>1</v>
      </c>
      <c r="V270" s="4">
        <v>1</v>
      </c>
      <c r="W270" s="4">
        <v>5</v>
      </c>
      <c r="X270" s="4">
        <v>4</v>
      </c>
      <c r="Y270" s="4">
        <v>5</v>
      </c>
      <c r="Z270" s="4">
        <v>5</v>
      </c>
      <c r="AA270" s="7">
        <v>1</v>
      </c>
      <c r="AB270">
        <f t="shared" si="0"/>
        <v>33</v>
      </c>
      <c r="AC270" s="4">
        <f>SUM(Table12[[#This Row],[p1_2]:[p10_2]])</f>
        <v>33</v>
      </c>
    </row>
    <row r="271" spans="1:37" x14ac:dyDescent="0.3">
      <c r="A271" s="3">
        <v>44919</v>
      </c>
      <c r="B271" s="3">
        <v>0</v>
      </c>
      <c r="C271" s="3">
        <v>1997</v>
      </c>
      <c r="D271" s="41">
        <v>45968.460879629631</v>
      </c>
      <c r="E271" s="41">
        <v>45976.595891203702</v>
      </c>
      <c r="F271" s="3" t="s">
        <v>28</v>
      </c>
      <c r="G271" s="3" t="s">
        <v>55</v>
      </c>
      <c r="H271" s="3">
        <v>2</v>
      </c>
      <c r="I271" s="3">
        <v>2</v>
      </c>
      <c r="J271" s="3">
        <v>4</v>
      </c>
      <c r="K271" s="3">
        <v>4</v>
      </c>
      <c r="L271" s="3">
        <v>4</v>
      </c>
      <c r="M271" s="3">
        <v>2</v>
      </c>
      <c r="N271" s="3">
        <v>5</v>
      </c>
      <c r="O271" s="3">
        <v>2</v>
      </c>
      <c r="P271" s="3">
        <v>4</v>
      </c>
      <c r="Q271" s="3">
        <v>4</v>
      </c>
      <c r="R271" s="3">
        <v>4</v>
      </c>
      <c r="S271" s="3">
        <v>2</v>
      </c>
      <c r="T271" s="3">
        <v>4</v>
      </c>
      <c r="U271" s="3">
        <v>4</v>
      </c>
      <c r="V271" s="3">
        <v>4</v>
      </c>
      <c r="W271" s="3">
        <v>2</v>
      </c>
      <c r="X271" s="3">
        <v>4</v>
      </c>
      <c r="Y271" s="3">
        <v>2</v>
      </c>
      <c r="Z271" s="3">
        <v>4</v>
      </c>
      <c r="AA271" s="6">
        <v>4</v>
      </c>
      <c r="AB271">
        <f t="shared" si="0"/>
        <v>33</v>
      </c>
      <c r="AC271" s="4">
        <f>SUM(Table12[[#This Row],[p1_2]:[p10_2]])</f>
        <v>34</v>
      </c>
    </row>
    <row r="272" spans="1:37" x14ac:dyDescent="0.3">
      <c r="A272" s="4">
        <v>43451</v>
      </c>
      <c r="B272" s="4">
        <v>0</v>
      </c>
      <c r="C272" s="4">
        <v>2001</v>
      </c>
      <c r="D272" s="42">
        <v>45968.597939814812</v>
      </c>
      <c r="E272" s="42">
        <v>45977.83761574074</v>
      </c>
      <c r="F272" s="4">
        <v>5</v>
      </c>
      <c r="G272" s="4" t="s">
        <v>170</v>
      </c>
      <c r="H272" s="4">
        <v>4</v>
      </c>
      <c r="I272" s="4">
        <v>2</v>
      </c>
      <c r="J272" s="4">
        <v>4</v>
      </c>
      <c r="K272" s="4">
        <v>4</v>
      </c>
      <c r="L272" s="4">
        <v>2</v>
      </c>
      <c r="M272" s="4">
        <v>3</v>
      </c>
      <c r="N272" s="4">
        <v>5</v>
      </c>
      <c r="O272" s="4">
        <v>4</v>
      </c>
      <c r="P272" s="4">
        <v>2</v>
      </c>
      <c r="Q272" s="4">
        <v>4</v>
      </c>
      <c r="R272" s="4">
        <v>2</v>
      </c>
      <c r="S272" s="4">
        <v>2</v>
      </c>
      <c r="T272" s="4">
        <v>4</v>
      </c>
      <c r="U272" s="4">
        <v>4</v>
      </c>
      <c r="V272" s="4">
        <v>2</v>
      </c>
      <c r="W272" s="4">
        <v>3</v>
      </c>
      <c r="X272" s="4">
        <v>4</v>
      </c>
      <c r="Y272" s="4">
        <v>4</v>
      </c>
      <c r="Z272" s="4">
        <v>2</v>
      </c>
      <c r="AA272" s="7">
        <v>4</v>
      </c>
      <c r="AB272">
        <f t="shared" si="0"/>
        <v>34</v>
      </c>
      <c r="AC272" s="11">
        <f>SUM(Table12[[#This Row],[p1_2]:[p10_2]])</f>
        <v>31</v>
      </c>
    </row>
  </sheetData>
  <phoneticPr fontId="18" type="noConversion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9"/>
  <sheetViews>
    <sheetView zoomScale="55" zoomScaleNormal="55" workbookViewId="0">
      <selection activeCell="I47" sqref="I47"/>
    </sheetView>
  </sheetViews>
  <sheetFormatPr defaultRowHeight="14.4" x14ac:dyDescent="0.3"/>
  <cols>
    <col min="1" max="1" width="10.44140625" customWidth="1"/>
    <col min="2" max="2" width="10.21875" customWidth="1"/>
    <col min="3" max="3" width="11.77734375" customWidth="1"/>
    <col min="13" max="13" width="10.109375" customWidth="1"/>
    <col min="14" max="14" width="11.77734375" customWidth="1"/>
    <col min="15" max="15" width="13.44140625" customWidth="1"/>
    <col min="16" max="16" width="10.6640625" customWidth="1"/>
    <col min="18" max="18" width="10.109375" customWidth="1"/>
    <col min="19" max="19" width="12.5546875" customWidth="1"/>
    <col min="20" max="20" width="15.109375" customWidth="1"/>
  </cols>
  <sheetData>
    <row r="1" spans="1:33" x14ac:dyDescent="0.3">
      <c r="A1" t="s">
        <v>120</v>
      </c>
      <c r="B1" t="s">
        <v>8</v>
      </c>
      <c r="C1" t="s">
        <v>9</v>
      </c>
      <c r="D1" t="s">
        <v>11</v>
      </c>
      <c r="E1" t="s">
        <v>12</v>
      </c>
      <c r="F1" t="s">
        <v>13</v>
      </c>
      <c r="G1" t="s">
        <v>15</v>
      </c>
      <c r="H1" t="s">
        <v>17</v>
      </c>
      <c r="I1" t="s">
        <v>18</v>
      </c>
      <c r="J1" t="s">
        <v>20</v>
      </c>
      <c r="K1" t="s">
        <v>22</v>
      </c>
      <c r="V1" s="132"/>
      <c r="W1" s="132"/>
      <c r="X1" s="132"/>
    </row>
    <row r="2" spans="1:33" x14ac:dyDescent="0.3">
      <c r="A2" t="s">
        <v>8</v>
      </c>
      <c r="B2" s="12">
        <v>1</v>
      </c>
      <c r="C2" s="12">
        <v>-0.19943881430864357</v>
      </c>
      <c r="D2" s="13">
        <v>0.44407110066113681</v>
      </c>
      <c r="E2" s="12">
        <v>-0.14446767741971323</v>
      </c>
      <c r="F2" s="12">
        <v>0.19284226516728961</v>
      </c>
      <c r="G2" s="12">
        <v>-0.11717359427996603</v>
      </c>
      <c r="H2" s="12">
        <v>0.2683199038441646</v>
      </c>
      <c r="I2" s="12">
        <v>-0.10777966636300634</v>
      </c>
      <c r="J2" s="13">
        <v>0.39568567224587681</v>
      </c>
      <c r="K2" s="12">
        <v>-0.10947637628481016</v>
      </c>
    </row>
    <row r="3" spans="1:33" x14ac:dyDescent="0.3">
      <c r="A3" t="s">
        <v>9</v>
      </c>
      <c r="B3" s="12">
        <v>-0.19943881430864357</v>
      </c>
      <c r="C3" s="12">
        <v>1</v>
      </c>
      <c r="D3" s="12">
        <v>-7.6466459064122916E-2</v>
      </c>
      <c r="E3" s="13">
        <v>0.62148896150288713</v>
      </c>
      <c r="F3" s="13">
        <v>-0.38867653595250279</v>
      </c>
      <c r="G3" s="13">
        <v>0.53927216196286853</v>
      </c>
      <c r="H3" s="12">
        <v>3.167403499086173E-2</v>
      </c>
      <c r="I3" s="13">
        <v>0.41219875053319122</v>
      </c>
      <c r="J3" s="12">
        <v>-0.1054356616248196</v>
      </c>
      <c r="K3" s="13">
        <v>0.31820169098861562</v>
      </c>
      <c r="R3" s="10"/>
      <c r="AG3" s="10"/>
    </row>
    <row r="4" spans="1:33" ht="16.8" customHeight="1" x14ac:dyDescent="0.3">
      <c r="A4" t="s">
        <v>11</v>
      </c>
      <c r="B4" s="13">
        <v>0.44407110066113681</v>
      </c>
      <c r="C4" s="12">
        <v>-7.6466459064122916E-2</v>
      </c>
      <c r="D4" s="12">
        <v>1</v>
      </c>
      <c r="E4" s="12">
        <v>1.9786363013357251E-2</v>
      </c>
      <c r="F4" s="12">
        <v>0.16852000785435772</v>
      </c>
      <c r="G4" s="12">
        <v>-5.3976278741785323E-2</v>
      </c>
      <c r="H4" s="13">
        <v>0.43072512891951326</v>
      </c>
      <c r="I4" s="12">
        <v>4.5293585741128468E-2</v>
      </c>
      <c r="J4" s="13">
        <v>0.57699950432640634</v>
      </c>
      <c r="K4" s="12">
        <v>0.15755380186241211</v>
      </c>
      <c r="AG4" s="10"/>
    </row>
    <row r="5" spans="1:33" x14ac:dyDescent="0.3">
      <c r="A5" t="s">
        <v>12</v>
      </c>
      <c r="B5" s="12">
        <v>-0.14446767741971323</v>
      </c>
      <c r="C5" s="13">
        <v>0.62148896150288713</v>
      </c>
      <c r="D5" s="12">
        <v>1.9786363013357251E-2</v>
      </c>
      <c r="E5" s="12">
        <v>1</v>
      </c>
      <c r="F5" s="12">
        <v>-0.18044187106912996</v>
      </c>
      <c r="G5" s="13">
        <v>0.46540483830562002</v>
      </c>
      <c r="H5" s="12">
        <v>2.1874206477502149E-2</v>
      </c>
      <c r="I5" s="12">
        <v>0.35260663854739238</v>
      </c>
      <c r="J5" s="12">
        <v>-3.8826494956116092E-2</v>
      </c>
      <c r="K5" s="13">
        <v>0.3391528721459855</v>
      </c>
      <c r="R5" s="10"/>
      <c r="AG5" s="10"/>
    </row>
    <row r="6" spans="1:33" x14ac:dyDescent="0.3">
      <c r="A6" t="s">
        <v>13</v>
      </c>
      <c r="B6" s="12">
        <v>0.19284226516728961</v>
      </c>
      <c r="C6" s="13">
        <v>-0.38867653595250279</v>
      </c>
      <c r="D6" s="12">
        <v>0.16852000785435772</v>
      </c>
      <c r="E6" s="12">
        <v>-0.18044187106912996</v>
      </c>
      <c r="F6" s="12">
        <v>1</v>
      </c>
      <c r="G6" s="12">
        <v>-0.2364812730662976</v>
      </c>
      <c r="H6" s="12">
        <v>0.17744229704621797</v>
      </c>
      <c r="I6" s="12">
        <v>-8.768924014921696E-2</v>
      </c>
      <c r="J6" s="12">
        <v>0.10356466853592933</v>
      </c>
      <c r="K6" s="12">
        <v>-7.3921493297045351E-2</v>
      </c>
      <c r="AG6" s="10"/>
    </row>
    <row r="7" spans="1:33" x14ac:dyDescent="0.3">
      <c r="A7" t="s">
        <v>15</v>
      </c>
      <c r="B7" s="12">
        <v>-0.11717359427996603</v>
      </c>
      <c r="C7" s="13">
        <v>0.53927216196286853</v>
      </c>
      <c r="D7" s="12">
        <v>-5.3976278741785323E-2</v>
      </c>
      <c r="E7" s="13">
        <v>0.46540483830562002</v>
      </c>
      <c r="F7" s="12">
        <v>-0.2364812730662976</v>
      </c>
      <c r="G7" s="12">
        <v>1</v>
      </c>
      <c r="H7" s="12">
        <v>3.5939792326613981E-3</v>
      </c>
      <c r="I7" s="12">
        <v>0.26805766369643358</v>
      </c>
      <c r="J7" s="12">
        <v>2.8663882151209717E-2</v>
      </c>
      <c r="K7" s="13">
        <v>0.3095090030027095</v>
      </c>
      <c r="R7" s="10"/>
      <c r="AG7" s="10"/>
    </row>
    <row r="8" spans="1:33" x14ac:dyDescent="0.3">
      <c r="A8" t="s">
        <v>17</v>
      </c>
      <c r="B8" s="12">
        <v>0.2683199038441646</v>
      </c>
      <c r="C8" s="12">
        <v>3.167403499086173E-2</v>
      </c>
      <c r="D8" s="13">
        <v>0.43072512891951326</v>
      </c>
      <c r="E8" s="12">
        <v>2.1874206477502149E-2</v>
      </c>
      <c r="F8" s="12">
        <v>0.17744229704621797</v>
      </c>
      <c r="G8" s="12">
        <v>3.5939792326613981E-3</v>
      </c>
      <c r="H8" s="12">
        <v>1</v>
      </c>
      <c r="I8" s="12">
        <v>0.20845486488820633</v>
      </c>
      <c r="J8" s="13">
        <v>0.43377491699837722</v>
      </c>
      <c r="K8" s="12">
        <v>0.14081966138138136</v>
      </c>
      <c r="AG8" s="10"/>
    </row>
    <row r="9" spans="1:33" x14ac:dyDescent="0.3">
      <c r="A9" t="s">
        <v>18</v>
      </c>
      <c r="B9" s="12">
        <v>-0.10777966636300634</v>
      </c>
      <c r="C9" s="13">
        <v>0.41219875053319122</v>
      </c>
      <c r="D9" s="12">
        <v>4.5293585741128468E-2</v>
      </c>
      <c r="E9" s="13">
        <v>0.35260663854739238</v>
      </c>
      <c r="F9" s="12">
        <v>-8.768924014921696E-2</v>
      </c>
      <c r="G9" s="12">
        <v>0.26805766369643358</v>
      </c>
      <c r="H9" s="12">
        <v>0.20845486488820633</v>
      </c>
      <c r="I9" s="12">
        <v>1</v>
      </c>
      <c r="J9" s="12">
        <v>8.1349524295672326E-2</v>
      </c>
      <c r="K9" s="13">
        <v>0.36651283998467638</v>
      </c>
      <c r="R9" s="10"/>
      <c r="AG9" s="10"/>
    </row>
    <row r="10" spans="1:33" x14ac:dyDescent="0.3">
      <c r="A10" t="s">
        <v>20</v>
      </c>
      <c r="B10" s="13">
        <v>0.39568567224587681</v>
      </c>
      <c r="C10" s="12">
        <v>-0.1054356616248196</v>
      </c>
      <c r="D10" s="13">
        <v>0.57699950432640634</v>
      </c>
      <c r="E10" s="12">
        <v>-3.8826494956116092E-2</v>
      </c>
      <c r="F10" s="12">
        <v>0.10356466853592933</v>
      </c>
      <c r="G10" s="12">
        <v>2.8663882151209717E-2</v>
      </c>
      <c r="H10" s="13">
        <v>0.43377491699837722</v>
      </c>
      <c r="I10" s="12">
        <v>8.1349524295672326E-2</v>
      </c>
      <c r="J10" s="12">
        <v>1</v>
      </c>
      <c r="K10" s="12">
        <v>9.2472002853531549E-2</v>
      </c>
      <c r="AG10" s="10"/>
    </row>
    <row r="11" spans="1:33" x14ac:dyDescent="0.3">
      <c r="A11" t="s">
        <v>22</v>
      </c>
      <c r="B11" s="12">
        <v>-0.10947637628481016</v>
      </c>
      <c r="C11" s="13">
        <v>0.31820169098861562</v>
      </c>
      <c r="D11" s="12">
        <v>0.15755380186241211</v>
      </c>
      <c r="E11" s="13">
        <v>0.3391528721459855</v>
      </c>
      <c r="F11" s="12">
        <v>-7.3921493297045351E-2</v>
      </c>
      <c r="G11" s="12">
        <v>0.3095090030027095</v>
      </c>
      <c r="H11" s="12">
        <v>0.14081966138138136</v>
      </c>
      <c r="I11" s="13">
        <v>0.36651283998467638</v>
      </c>
      <c r="J11" s="12">
        <v>9.2472002853531549E-2</v>
      </c>
      <c r="K11" s="12">
        <v>1</v>
      </c>
      <c r="R11" s="10"/>
      <c r="AG11" s="10"/>
    </row>
    <row r="16" spans="1:33" x14ac:dyDescent="0.3">
      <c r="A16" s="10" t="s">
        <v>178</v>
      </c>
      <c r="J16" s="10" t="s">
        <v>194</v>
      </c>
      <c r="N16" s="26"/>
      <c r="O16" s="26"/>
    </row>
    <row r="17" spans="1:16" ht="28.8" x14ac:dyDescent="0.3">
      <c r="A17" s="14" t="s">
        <v>180</v>
      </c>
      <c r="B17" s="15"/>
      <c r="C17" s="15"/>
      <c r="D17" s="15"/>
      <c r="E17" s="15"/>
      <c r="F17" s="15" t="s">
        <v>179</v>
      </c>
      <c r="G17" s="15"/>
      <c r="H17" s="16"/>
      <c r="J17" s="14"/>
      <c r="K17" s="27" t="s">
        <v>189</v>
      </c>
      <c r="L17" s="27" t="s">
        <v>190</v>
      </c>
      <c r="M17" s="27" t="s">
        <v>191</v>
      </c>
      <c r="N17" s="27" t="s">
        <v>192</v>
      </c>
      <c r="O17" s="27" t="s">
        <v>193</v>
      </c>
      <c r="P17" s="53"/>
    </row>
    <row r="18" spans="1:16" x14ac:dyDescent="0.3">
      <c r="A18" s="17" t="s">
        <v>181</v>
      </c>
      <c r="B18" s="18"/>
      <c r="C18" s="18"/>
      <c r="D18" s="18"/>
      <c r="E18" s="18"/>
      <c r="F18" s="18" t="s">
        <v>182</v>
      </c>
      <c r="G18" s="18"/>
      <c r="H18" s="19"/>
      <c r="J18" s="34" t="s">
        <v>8</v>
      </c>
      <c r="K18" s="35">
        <v>29.803349999999998</v>
      </c>
      <c r="L18" s="35">
        <v>31.764679999999998</v>
      </c>
      <c r="M18" s="33">
        <v>5.6360159999999997</v>
      </c>
      <c r="N18" s="33">
        <v>0.11684509999999999</v>
      </c>
      <c r="O18" s="33">
        <v>0.63586500000000001</v>
      </c>
      <c r="P18" s="68"/>
    </row>
    <row r="19" spans="1:16" x14ac:dyDescent="0.3">
      <c r="A19" s="17" t="s">
        <v>183</v>
      </c>
      <c r="B19" s="18"/>
      <c r="C19" s="18"/>
      <c r="D19" s="18"/>
      <c r="E19" s="18"/>
      <c r="F19" s="18" t="s">
        <v>184</v>
      </c>
      <c r="G19" s="18"/>
      <c r="H19" s="19"/>
      <c r="J19" s="25" t="s">
        <v>9</v>
      </c>
      <c r="K19" s="29">
        <v>29.539750000000002</v>
      </c>
      <c r="L19" s="29">
        <v>29.035029999999999</v>
      </c>
      <c r="M19" s="30">
        <v>5.3884160000000003</v>
      </c>
      <c r="N19" s="30">
        <v>0.28634599999999999</v>
      </c>
      <c r="O19" s="30">
        <v>0.59715059999999998</v>
      </c>
      <c r="P19" s="68"/>
    </row>
    <row r="20" spans="1:16" x14ac:dyDescent="0.3">
      <c r="A20" s="17" t="s">
        <v>185</v>
      </c>
      <c r="B20" s="18"/>
      <c r="C20" s="18"/>
      <c r="D20" s="18"/>
      <c r="E20" s="18"/>
      <c r="F20" s="18" t="s">
        <v>186</v>
      </c>
      <c r="G20" s="18"/>
      <c r="H20" s="19"/>
      <c r="J20" s="25" t="s">
        <v>11</v>
      </c>
      <c r="K20" s="29">
        <v>29.589960000000001</v>
      </c>
      <c r="L20" s="29">
        <v>28.174959999999999</v>
      </c>
      <c r="M20" s="30">
        <v>5.3080090000000002</v>
      </c>
      <c r="N20" s="30">
        <v>0.38948700000000003</v>
      </c>
      <c r="O20" s="30">
        <v>0.57171669999999997</v>
      </c>
      <c r="P20" s="68"/>
    </row>
    <row r="21" spans="1:16" x14ac:dyDescent="0.3">
      <c r="A21" s="25" t="s">
        <v>187</v>
      </c>
      <c r="B21" s="18"/>
      <c r="C21" s="18"/>
      <c r="D21" s="18"/>
      <c r="E21" s="18"/>
      <c r="F21" s="18" t="s">
        <v>245</v>
      </c>
      <c r="G21" s="18"/>
      <c r="H21" s="19"/>
      <c r="J21" s="25" t="s">
        <v>12</v>
      </c>
      <c r="K21" s="29">
        <v>28.853560000000002</v>
      </c>
      <c r="L21" s="29">
        <v>29.187760000000001</v>
      </c>
      <c r="M21" s="30">
        <v>5.4025699999999999</v>
      </c>
      <c r="N21" s="30">
        <v>0.37270890000000001</v>
      </c>
      <c r="O21" s="30">
        <v>0.57814719999999997</v>
      </c>
      <c r="P21" s="68"/>
    </row>
    <row r="22" spans="1:16" x14ac:dyDescent="0.3">
      <c r="A22" s="36" t="s">
        <v>188</v>
      </c>
      <c r="B22" s="24"/>
      <c r="C22" s="24"/>
      <c r="D22" s="24"/>
      <c r="E22" s="21"/>
      <c r="F22" s="21"/>
      <c r="G22" s="21"/>
      <c r="H22" s="22"/>
      <c r="J22" s="34" t="s">
        <v>13</v>
      </c>
      <c r="K22" s="35">
        <v>28.46444</v>
      </c>
      <c r="L22" s="35">
        <v>35.236179999999997</v>
      </c>
      <c r="M22" s="33">
        <v>5.936007</v>
      </c>
      <c r="N22" s="33">
        <v>-7.9391439999999994E-2</v>
      </c>
      <c r="O22" s="33">
        <v>0.65670600000000001</v>
      </c>
      <c r="P22" s="68"/>
    </row>
    <row r="23" spans="1:16" x14ac:dyDescent="0.3">
      <c r="J23" s="25" t="s">
        <v>15</v>
      </c>
      <c r="K23" s="29">
        <v>30.255230000000001</v>
      </c>
      <c r="L23" s="29">
        <v>29.646149999999999</v>
      </c>
      <c r="M23" s="30">
        <v>5.4448280000000002</v>
      </c>
      <c r="N23" s="30">
        <v>0.3084501</v>
      </c>
      <c r="O23" s="30">
        <v>0.59163310000000002</v>
      </c>
      <c r="P23" s="68"/>
    </row>
    <row r="24" spans="1:16" x14ac:dyDescent="0.3">
      <c r="J24" s="25" t="s">
        <v>17</v>
      </c>
      <c r="K24" s="29">
        <v>28.782430000000002</v>
      </c>
      <c r="L24" s="29">
        <v>29.82714</v>
      </c>
      <c r="M24" s="30">
        <v>5.4614229999999999</v>
      </c>
      <c r="N24" s="30">
        <v>0.40153919999999999</v>
      </c>
      <c r="O24" s="30">
        <v>0.57668870000000005</v>
      </c>
      <c r="P24" s="68"/>
    </row>
    <row r="25" spans="1:16" x14ac:dyDescent="0.3">
      <c r="A25" s="10" t="s">
        <v>242</v>
      </c>
      <c r="J25" s="25" t="s">
        <v>18</v>
      </c>
      <c r="K25" s="29">
        <v>29.476990000000001</v>
      </c>
      <c r="L25" s="29">
        <v>28.43357</v>
      </c>
      <c r="M25" s="30">
        <v>5.3323140000000002</v>
      </c>
      <c r="N25" s="30">
        <v>0.37338179999999999</v>
      </c>
      <c r="O25" s="30">
        <v>0.57581099999999996</v>
      </c>
      <c r="P25" s="68"/>
    </row>
    <row r="26" spans="1:16" x14ac:dyDescent="0.3">
      <c r="A26" s="63" t="s">
        <v>243</v>
      </c>
      <c r="B26" s="15"/>
      <c r="C26" s="15"/>
      <c r="D26" s="15"/>
      <c r="E26" s="64" t="s">
        <v>251</v>
      </c>
      <c r="J26" s="25" t="s">
        <v>20</v>
      </c>
      <c r="K26" s="29">
        <v>29.489540000000002</v>
      </c>
      <c r="L26" s="29">
        <v>28.584620000000001</v>
      </c>
      <c r="M26" s="30">
        <v>5.3464580000000002</v>
      </c>
      <c r="N26" s="30">
        <v>0.35248030000000002</v>
      </c>
      <c r="O26" s="30">
        <v>0.58069599999999999</v>
      </c>
      <c r="P26" s="68"/>
    </row>
    <row r="27" spans="1:16" x14ac:dyDescent="0.3">
      <c r="A27" s="46" t="s">
        <v>240</v>
      </c>
      <c r="B27" s="18"/>
      <c r="C27" s="18"/>
      <c r="D27" s="18"/>
      <c r="E27" s="19"/>
      <c r="J27" s="23" t="s">
        <v>22</v>
      </c>
      <c r="K27" s="31">
        <v>29.6569</v>
      </c>
      <c r="L27" s="31">
        <v>27.488980000000002</v>
      </c>
      <c r="M27" s="32">
        <v>5.2429930000000002</v>
      </c>
      <c r="N27" s="32">
        <v>0.36984650000000002</v>
      </c>
      <c r="O27" s="32">
        <v>0.57521670000000003</v>
      </c>
      <c r="P27" s="69"/>
    </row>
    <row r="28" spans="1:16" x14ac:dyDescent="0.3">
      <c r="A28" s="17" t="s">
        <v>239</v>
      </c>
      <c r="B28" s="18"/>
      <c r="C28" s="18"/>
      <c r="D28" s="18"/>
      <c r="E28" s="19"/>
    </row>
    <row r="29" spans="1:16" x14ac:dyDescent="0.3">
      <c r="A29" s="20" t="s">
        <v>241</v>
      </c>
      <c r="B29" s="21"/>
      <c r="C29" s="21"/>
      <c r="D29" s="21"/>
      <c r="E29" s="22"/>
    </row>
    <row r="30" spans="1:16" x14ac:dyDescent="0.3">
      <c r="J30" s="10" t="s">
        <v>246</v>
      </c>
    </row>
    <row r="31" spans="1:16" x14ac:dyDescent="0.3">
      <c r="J31" s="14"/>
      <c r="K31" s="52" t="s">
        <v>249</v>
      </c>
      <c r="L31" s="53" t="s">
        <v>250</v>
      </c>
    </row>
    <row r="32" spans="1:16" x14ac:dyDescent="0.3">
      <c r="A32" s="10" t="s">
        <v>196</v>
      </c>
      <c r="J32" s="25" t="s">
        <v>8</v>
      </c>
      <c r="K32" s="54">
        <v>-0.22573022190816433</v>
      </c>
      <c r="L32" s="61">
        <v>0.64746824795003122</v>
      </c>
    </row>
    <row r="33" spans="1:12" x14ac:dyDescent="0.3">
      <c r="A33" s="65" t="s">
        <v>200</v>
      </c>
      <c r="B33" s="15"/>
      <c r="C33" s="15"/>
      <c r="D33" s="15"/>
      <c r="E33" s="15" t="s">
        <v>244</v>
      </c>
      <c r="F33" s="15"/>
      <c r="G33" s="16"/>
      <c r="J33" s="25" t="s">
        <v>9</v>
      </c>
      <c r="K33" s="56">
        <v>0.83087750685021133</v>
      </c>
      <c r="L33" s="55">
        <v>-0.16417070231462788</v>
      </c>
    </row>
    <row r="34" spans="1:12" x14ac:dyDescent="0.3">
      <c r="A34" s="17" t="s">
        <v>197</v>
      </c>
      <c r="B34" s="18"/>
      <c r="C34" s="18"/>
      <c r="D34" s="18"/>
      <c r="E34" s="18" t="s">
        <v>198</v>
      </c>
      <c r="F34" s="18"/>
      <c r="G34" s="19"/>
      <c r="J34" s="25" t="s">
        <v>11</v>
      </c>
      <c r="K34" s="54">
        <v>4.2472065617636175E-2</v>
      </c>
      <c r="L34" s="57">
        <v>0.81968743853815207</v>
      </c>
    </row>
    <row r="35" spans="1:12" x14ac:dyDescent="0.3">
      <c r="A35" s="23" t="s">
        <v>199</v>
      </c>
      <c r="B35" s="21"/>
      <c r="C35" s="21"/>
      <c r="D35" s="21"/>
      <c r="E35" s="21" t="s">
        <v>201</v>
      </c>
      <c r="F35" s="21"/>
      <c r="G35" s="22"/>
      <c r="J35" s="25" t="s">
        <v>12</v>
      </c>
      <c r="K35" s="56">
        <v>0.76876504837697068</v>
      </c>
      <c r="L35" s="55">
        <v>-5.4382577133723242E-2</v>
      </c>
    </row>
    <row r="36" spans="1:12" x14ac:dyDescent="0.3">
      <c r="J36" s="25" t="s">
        <v>13</v>
      </c>
      <c r="K36" s="54">
        <v>-0.38504605635764627</v>
      </c>
      <c r="L36" s="55">
        <v>0.34122027373481822</v>
      </c>
    </row>
    <row r="37" spans="1:12" x14ac:dyDescent="0.3">
      <c r="J37" s="25" t="s">
        <v>15</v>
      </c>
      <c r="K37" s="56">
        <v>0.71107524699710134</v>
      </c>
      <c r="L37" s="55">
        <v>-7.165750034637533E-2</v>
      </c>
    </row>
    <row r="38" spans="1:12" ht="28.8" x14ac:dyDescent="0.3">
      <c r="A38" s="14"/>
      <c r="B38" s="27" t="s">
        <v>224</v>
      </c>
      <c r="C38" s="28" t="s">
        <v>225</v>
      </c>
      <c r="J38" s="25" t="s">
        <v>17</v>
      </c>
      <c r="K38" s="54">
        <v>0.15074266181343912</v>
      </c>
      <c r="L38" s="57">
        <v>0.70492356829581138</v>
      </c>
    </row>
    <row r="39" spans="1:12" x14ac:dyDescent="0.3">
      <c r="A39" s="49" t="s">
        <v>213</v>
      </c>
      <c r="B39" s="37" t="s">
        <v>202</v>
      </c>
      <c r="C39" s="38" t="s">
        <v>202</v>
      </c>
      <c r="J39" s="25" t="s">
        <v>18</v>
      </c>
      <c r="K39" s="62">
        <v>0.63767445821551494</v>
      </c>
      <c r="L39" s="55">
        <v>0.13694129556295367</v>
      </c>
    </row>
    <row r="40" spans="1:12" x14ac:dyDescent="0.3">
      <c r="A40" s="49" t="s">
        <v>214</v>
      </c>
      <c r="B40" s="37" t="s">
        <v>203</v>
      </c>
      <c r="C40" s="38" t="s">
        <v>208</v>
      </c>
      <c r="J40" s="25" t="s">
        <v>20</v>
      </c>
      <c r="K40" s="54">
        <v>4.4853154124277511E-2</v>
      </c>
      <c r="L40" s="57">
        <v>0.79189684053249243</v>
      </c>
    </row>
    <row r="41" spans="1:12" x14ac:dyDescent="0.3">
      <c r="A41" s="49" t="s">
        <v>215</v>
      </c>
      <c r="B41" s="37" t="s">
        <v>204</v>
      </c>
      <c r="C41" s="38" t="s">
        <v>209</v>
      </c>
      <c r="J41" s="25" t="s">
        <v>22</v>
      </c>
      <c r="K41" s="62">
        <v>0.6081019824049736</v>
      </c>
      <c r="L41" s="55">
        <v>0.17391345629790839</v>
      </c>
    </row>
    <row r="42" spans="1:12" x14ac:dyDescent="0.3">
      <c r="A42" s="49" t="s">
        <v>216</v>
      </c>
      <c r="B42" s="37" t="s">
        <v>205</v>
      </c>
      <c r="C42" s="38" t="s">
        <v>210</v>
      </c>
      <c r="J42" s="58" t="s">
        <v>247</v>
      </c>
      <c r="K42" s="54">
        <v>2.7891555040355778</v>
      </c>
      <c r="L42" s="55">
        <v>2.4155948376546466</v>
      </c>
    </row>
    <row r="43" spans="1:12" x14ac:dyDescent="0.3">
      <c r="A43" s="49" t="s">
        <v>217</v>
      </c>
      <c r="B43" s="37" t="s">
        <v>206</v>
      </c>
      <c r="C43" s="38" t="s">
        <v>211</v>
      </c>
      <c r="J43" s="51" t="s">
        <v>248</v>
      </c>
      <c r="K43" s="59">
        <v>0.27891555040355775</v>
      </c>
      <c r="L43" s="60">
        <v>0.24155948376546466</v>
      </c>
    </row>
    <row r="44" spans="1:12" ht="15" thickBot="1" x14ac:dyDescent="0.35">
      <c r="A44" s="50" t="s">
        <v>218</v>
      </c>
      <c r="B44" s="37" t="s">
        <v>207</v>
      </c>
      <c r="C44" s="38" t="s">
        <v>212</v>
      </c>
    </row>
    <row r="45" spans="1:12" ht="15" thickTop="1" x14ac:dyDescent="0.3">
      <c r="A45" s="49" t="s">
        <v>219</v>
      </c>
      <c r="B45" s="37" t="s">
        <v>8</v>
      </c>
      <c r="C45" s="38" t="s">
        <v>9</v>
      </c>
    </row>
    <row r="46" spans="1:12" x14ac:dyDescent="0.3">
      <c r="A46" s="49" t="s">
        <v>220</v>
      </c>
      <c r="B46" s="37" t="s">
        <v>11</v>
      </c>
      <c r="C46" s="38" t="s">
        <v>12</v>
      </c>
    </row>
    <row r="47" spans="1:12" x14ac:dyDescent="0.3">
      <c r="A47" s="49" t="s">
        <v>221</v>
      </c>
      <c r="B47" s="37" t="s">
        <v>13</v>
      </c>
      <c r="C47" s="38" t="s">
        <v>15</v>
      </c>
    </row>
    <row r="48" spans="1:12" x14ac:dyDescent="0.3">
      <c r="A48" s="49" t="s">
        <v>222</v>
      </c>
      <c r="B48" s="37" t="s">
        <v>17</v>
      </c>
      <c r="C48" s="38" t="s">
        <v>18</v>
      </c>
    </row>
    <row r="49" spans="1:3" x14ac:dyDescent="0.3">
      <c r="A49" s="51" t="s">
        <v>223</v>
      </c>
      <c r="B49" s="39" t="s">
        <v>20</v>
      </c>
      <c r="C49" s="40" t="s">
        <v>22</v>
      </c>
    </row>
  </sheetData>
  <mergeCells count="1">
    <mergeCell ref="V1:X1"/>
  </mergeCells>
  <phoneticPr fontId="18" type="noConversion"/>
  <conditionalFormatting sqref="B2:K1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C18:AL2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M E A A B Q S w M E F A A C A A g A C a 2 T W + s 3 v M 6 m A A A A 9 w A A A B I A H A B D b 2 5 m a W c v U G F j a 2 F n Z S 5 4 b W w g o h g A K K A U A A A A A A A A A A A A A A A A A A A A A A A A A A A A h Y 8 9 C s I w A I W v U r I 3 S V M Q L W k 6 O G p B E E T c Q h r b Y J t K f k z v 5 u C R v I I V r b o 5 v u 9 9 w 3 v 3 6 4 0 W Q 9 d G F 2 m s 6 n U O E o h B J L X o K 6 X r H H h 3 j O e g Y H T D x Y n X M h p l b b P B V j l o n D t n C I U Q Y E h h b 2 p E M E 7 Q v l x v R S M 7 D j 6 y + i / H S l v H t Z C A 0 d 1 r D C N w M Y M p S U g K M U U T p a X S X 4 O M g 5 / t D 6 R L 3 z p v J D M + X h 0 o m i J F 7 x P s A V B L A w Q U A A I A C A A J r Z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a 2 T W y 2 1 7 F Z b A Q A A i Q Q A A B M A H A B G b 3 J t d W x h c y 9 T Z W N 0 a W 9 u M S 5 t I K I Y A C i g F A A A A A A A A A A A A A A A A A A A A A A A A A A A A H W U T W + C Q B C G 7 y T 8 h w 2 9 a E J N q V 8 1 x h N t 0 l 6 a J p r 0 Y D y s M C 1 E m C X L a F T i f + 8 q 9 V L f c i F 5 3 t n Z e W C h p k R y w 2 r e 3 q O p 7 / l e n W l L q V r o d U H R g 5 q p g s T 3 l L v m Z m s T c u R l n 1 D R i 7 f W E s u n s Z u 1 M Z t O t 1 m + 6 5 J m w e / S Y H V a x o b F 1 a z C t s N d E G e a v 8 / t D x U F r t W l t r e w m u s v Y 8 v Y F N u S z 2 H d a b c L m y a w V F e G U 9 c o C N U b y 2 j Q O 5 e c Q t U E l c k K v c t v A 2 s S z j e 3 X P K S a t F l 5 S J x U K V a 6 A z b l P Z y D T Q f L q w d K r p i 3 p Z r s u 3 m k b I E Z n o E r I 9 L B 4 A N c e k I s D E u f Q J s g k v d i 7 p 9 R h F g Q E r 6 g A E j G Q I G d G Q M G H C R C Z o Z i D A Q Y S D C Q I S B C A M R B i I M R B i I M B B h J L I j c J R f 5 7 d s L s + 0 A 0 f 1 e F 8 n x o J A r s G f R q k p O F c l H c G a z N h / s w 9 y X y 1 L X v z J T l 3 f y x n + B 6 Y / U E s B A i 0 A F A A C A A g A C a 2 T W + s 3 v M 6 m A A A A 9 w A A A B I A A A A A A A A A A A A A A A A A A A A A A E N v b m Z p Z y 9 Q Y W N r Y W d l L n h t b F B L A Q I t A B Q A A g A I A A m t k 1 s P y u m r p A A A A O k A A A A T A A A A A A A A A A A A A A A A A P I A A A B b Q 2 9 u d G V u d F 9 U e X B l c 1 0 u e G 1 s U E s B A i 0 A F A A C A A g A C a 2 T W y 2 1 7 F Z b A Q A A i Q Q A A B M A A A A A A A A A A A A A A A A A 4 w E A A E Z v c m 1 1 b G F z L 1 N l Y 3 R p b 2 4 x L m 1 Q S w U G A A A A A A M A A w D C A A A A i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B w A A A A A A A D 6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5 V D E 2 O j M 5 O j U 2 L j I x N j E y N z J a I i A v P j x F b n R y e S B U e X B l P S J G a W x s Q 2 9 s d W 1 u V H l w Z X M i I F Z h b H V l P S J z Q X d N R E J 3 Q U Z B d 0 1 E Q X d N R E F 3 T U R B d 0 1 E Q X d N R E F 3 T U R B d 0 1 E Q X d N R E F 3 T U R B d 0 1 E Q X d N R k J R T U Z C U V U 9 I i A v P j x F b n R y e S B U e X B l P S J G a W x s Q 2 9 s d W 1 u T m F t Z X M i I F Z h b H V l P S J z W y Z x d W 9 0 O 3 J l c 3 B v b m R l b n Q m c X V v d D s s J n F 1 b 3 Q 7 c G 9 o b G F 2 a S Z x d W 9 0 O y w m c X V v d D t y b 2 N u a W s m c X V v d D s s J n F 1 b 3 Q 7 d G l t Z X N 0 Y W 1 w J n F 1 b 3 Q 7 L C Z x d W 9 0 O 3 R l e H Q m c X V v d D s s J n F 1 b 3 Q 7 Q 2 9 s d W 1 u M S Z x d W 9 0 O y w m c X V v d D t w M S B y Z S Z x d W 9 0 O y w m c X V v d D t w M i Z x d W 9 0 O y w m c X V v d D t w M y B y Z S Z x d W 9 0 O y w m c X V v d D t w N C Z x d W 9 0 O y w m c X V v d D t w N S B y Z S Z x d W 9 0 O y w m c X V v d D t w N i Z x d W 9 0 O y w m c X V v d D t w N y B y Z S Z x d W 9 0 O y w m c X V v d D t w O C Z x d W 9 0 O y w m c X V v d D t w O S B y Z S Z x d W 9 0 O y w m c X V v d D t w M T A m c X V v d D s s J n F 1 b 3 Q 7 d D E m c X V v d D s s J n F 1 b 3 Q 7 d D I m c X V v d D s s J n F 1 b 3 Q 7 d D M m c X V v d D s s J n F 1 b 3 Q 7 d D Q m c X V v d D s s J n F 1 b 3 Q 7 d D U m c X V v d D s s J n F 1 b 3 Q 7 d D Y m c X V v d D s s J n F 1 b 3 Q 7 d D c m c X V v d D s s J n F 1 b 3 Q 7 d D g m c X V v d D s s J n F 1 b 3 Q 7 d D k m c X V v d D s s J n F 1 b 3 Q 7 d D E w J n F 1 b 3 Q 7 L C Z x d W 9 0 O 2 4 x J n F 1 b 3 Q 7 L C Z x d W 9 0 O 2 4 y J n F 1 b 3 Q 7 L C Z x d W 9 0 O 2 4 z J n F 1 b 3 Q 7 L C Z x d W 9 0 O 2 4 0 J n F 1 b 3 Q 7 L C Z x d W 9 0 O 2 4 1 J n F 1 b 3 Q 7 L C Z x d W 9 0 O 2 4 2 J n F 1 b 3 Q 7 L C Z x d W 9 0 O 2 4 3 J n F 1 b 3 Q 7 L C Z x d W 9 0 O 2 4 4 J n F 1 b 3 Q 7 L C Z x d W 9 0 O 2 4 5 J n F 1 b 3 Q 7 L C Z x d W 9 0 O 2 4 x M C Z x d W 9 0 O y w m c X V v d D t 2 Z W s m c X V v d D s s J n F 1 b 3 Q 7 S F M m c X V v d D s s J n F 1 b 3 Q 7 U 3 R E Z X Y m c X V v d D s s J n F 1 b 3 Q 7 e i 1 z Y 2 9 y J n F 1 b 3 Q 7 L C Z x d W 9 0 O 3 Q t c 2 N v c i Z x d W 9 0 O y w m c X V v d D t k b 2 x u a S B t Z X o m c X V v d D s s J n F 1 b 3 Q 7 a G 9 y b m k g b W V 6 J n F 1 b 3 Q 7 L C Z x d W 9 0 O 1 B l c m N l b n R p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w L 0 N o Y W 5 n Z W Q g V H l w Z S 5 7 c m V z c G 9 u Z G V u d C w w f S Z x d W 9 0 O y w m c X V v d D t T Z W N 0 a W 9 u M S 9 U Y W J s Z T E w L 0 N o Y W 5 n Z W Q g V H l w Z S 5 7 c G 9 o b G F 2 a S w x f S Z x d W 9 0 O y w m c X V v d D t T Z W N 0 a W 9 u M S 9 U Y W J s Z T E w L 0 N o Y W 5 n Z W Q g V H l w Z S 5 7 c m 9 j b m l r L D J 9 J n F 1 b 3 Q 7 L C Z x d W 9 0 O 1 N l Y 3 R p b 2 4 x L 1 R h Y m x l M T A v Q 2 h h b m d l Z C B U e X B l L n t 0 a W 1 l c 3 R h b X A s M 3 0 m c X V v d D s s J n F 1 b 3 Q 7 U 2 V j d G l v b j E v V G F i b G U x M C 9 D a G F u Z 2 V k I F R 5 c G U u e 3 R l e H Q s N H 0 m c X V v d D s s J n F 1 b 3 Q 7 U 2 V j d G l v b j E v V G F i b G U x M C 9 D a G F u Z 2 V k I F R 5 c G U u e 0 N v b H V t b j E s N X 0 m c X V v d D s s J n F 1 b 3 Q 7 U 2 V j d G l v b j E v V G F i b G U x M C 9 D a G F u Z 2 V k I F R 5 c G U u e 3 A x I H J l L D Z 9 J n F 1 b 3 Q 7 L C Z x d W 9 0 O 1 N l Y 3 R p b 2 4 x L 1 R h Y m x l M T A v Q 2 h h b m d l Z C B U e X B l L n t w M i w 3 f S Z x d W 9 0 O y w m c X V v d D t T Z W N 0 a W 9 u M S 9 U Y W J s Z T E w L 0 N o Y W 5 n Z W Q g V H l w Z S 5 7 c D M g c m U s O H 0 m c X V v d D s s J n F 1 b 3 Q 7 U 2 V j d G l v b j E v V G F i b G U x M C 9 D a G F u Z 2 V k I F R 5 c G U u e 3 A 0 L D l 9 J n F 1 b 3 Q 7 L C Z x d W 9 0 O 1 N l Y 3 R p b 2 4 x L 1 R h Y m x l M T A v Q 2 h h b m d l Z C B U e X B l L n t w N S B y Z S w x M H 0 m c X V v d D s s J n F 1 b 3 Q 7 U 2 V j d G l v b j E v V G F i b G U x M C 9 D a G F u Z 2 V k I F R 5 c G U u e 3 A 2 L D E x f S Z x d W 9 0 O y w m c X V v d D t T Z W N 0 a W 9 u M S 9 U Y W J s Z T E w L 0 N o Y W 5 n Z W Q g V H l w Z S 5 7 c D c g c m U s M T J 9 J n F 1 b 3 Q 7 L C Z x d W 9 0 O 1 N l Y 3 R p b 2 4 x L 1 R h Y m x l M T A v Q 2 h h b m d l Z C B U e X B l L n t w O C w x M 3 0 m c X V v d D s s J n F 1 b 3 Q 7 U 2 V j d G l v b j E v V G F i b G U x M C 9 D a G F u Z 2 V k I F R 5 c G U u e 3 A 5 I H J l L D E 0 f S Z x d W 9 0 O y w m c X V v d D t T Z W N 0 a W 9 u M S 9 U Y W J s Z T E w L 0 N o Y W 5 n Z W Q g V H l w Z S 5 7 c D E w L D E 1 f S Z x d W 9 0 O y w m c X V v d D t T Z W N 0 a W 9 u M S 9 U Y W J s Z T E w L 0 N o Y W 5 n Z W Q g V H l w Z S 5 7 d D E s M T Z 9 J n F 1 b 3 Q 7 L C Z x d W 9 0 O 1 N l Y 3 R p b 2 4 x L 1 R h Y m x l M T A v Q 2 h h b m d l Z C B U e X B l L n t 0 M i w x N 3 0 m c X V v d D s s J n F 1 b 3 Q 7 U 2 V j d G l v b j E v V G F i b G U x M C 9 D a G F u Z 2 V k I F R 5 c G U u e 3 Q z L D E 4 f S Z x d W 9 0 O y w m c X V v d D t T Z W N 0 a W 9 u M S 9 U Y W J s Z T E w L 0 N o Y W 5 n Z W Q g V H l w Z S 5 7 d D Q s M T l 9 J n F 1 b 3 Q 7 L C Z x d W 9 0 O 1 N l Y 3 R p b 2 4 x L 1 R h Y m x l M T A v Q 2 h h b m d l Z C B U e X B l L n t 0 N S w y M H 0 m c X V v d D s s J n F 1 b 3 Q 7 U 2 V j d G l v b j E v V G F i b G U x M C 9 D a G F u Z 2 V k I F R 5 c G U u e 3 Q 2 L D I x f S Z x d W 9 0 O y w m c X V v d D t T Z W N 0 a W 9 u M S 9 U Y W J s Z T E w L 0 N o Y W 5 n Z W Q g V H l w Z S 5 7 d D c s M j J 9 J n F 1 b 3 Q 7 L C Z x d W 9 0 O 1 N l Y 3 R p b 2 4 x L 1 R h Y m x l M T A v Q 2 h h b m d l Z C B U e X B l L n t 0 O C w y M 3 0 m c X V v d D s s J n F 1 b 3 Q 7 U 2 V j d G l v b j E v V G F i b G U x M C 9 D a G F u Z 2 V k I F R 5 c G U u e 3 Q 5 L D I 0 f S Z x d W 9 0 O y w m c X V v d D t T Z W N 0 a W 9 u M S 9 U Y W J s Z T E w L 0 N o Y W 5 n Z W Q g V H l w Z S 5 7 d D E w L D I 1 f S Z x d W 9 0 O y w m c X V v d D t T Z W N 0 a W 9 u M S 9 U Y W J s Z T E w L 0 N o Y W 5 n Z W Q g V H l w Z S 5 7 b j E s M j Z 9 J n F 1 b 3 Q 7 L C Z x d W 9 0 O 1 N l Y 3 R p b 2 4 x L 1 R h Y m x l M T A v Q 2 h h b m d l Z C B U e X B l L n t u M i w y N 3 0 m c X V v d D s s J n F 1 b 3 Q 7 U 2 V j d G l v b j E v V G F i b G U x M C 9 D a G F u Z 2 V k I F R 5 c G U u e 2 4 z L D I 4 f S Z x d W 9 0 O y w m c X V v d D t T Z W N 0 a W 9 u M S 9 U Y W J s Z T E w L 0 N o Y W 5 n Z W Q g V H l w Z S 5 7 b j Q s M j l 9 J n F 1 b 3 Q 7 L C Z x d W 9 0 O 1 N l Y 3 R p b 2 4 x L 1 R h Y m x l M T A v Q 2 h h b m d l Z C B U e X B l L n t u N S w z M H 0 m c X V v d D s s J n F 1 b 3 Q 7 U 2 V j d G l v b j E v V G F i b G U x M C 9 D a G F u Z 2 V k I F R 5 c G U u e 2 4 2 L D M x f S Z x d W 9 0 O y w m c X V v d D t T Z W N 0 a W 9 u M S 9 U Y W J s Z T E w L 0 N o Y W 5 n Z W Q g V H l w Z S 5 7 b j c s M z J 9 J n F 1 b 3 Q 7 L C Z x d W 9 0 O 1 N l Y 3 R p b 2 4 x L 1 R h Y m x l M T A v Q 2 h h b m d l Z C B U e X B l L n t u O C w z M 3 0 m c X V v d D s s J n F 1 b 3 Q 7 U 2 V j d G l v b j E v V G F i b G U x M C 9 D a G F u Z 2 V k I F R 5 c G U u e 2 4 5 L D M 0 f S Z x d W 9 0 O y w m c X V v d D t T Z W N 0 a W 9 u M S 9 U Y W J s Z T E w L 0 N o Y W 5 n Z W Q g V H l w Z S 5 7 b j E w L D M 1 f S Z x d W 9 0 O y w m c X V v d D t T Z W N 0 a W 9 u M S 9 U Y W J s Z T E w L 0 N o Y W 5 n Z W Q g V H l w Z S 5 7 d m V r L D M 2 f S Z x d W 9 0 O y w m c X V v d D t T Z W N 0 a W 9 u M S 9 U Y W J s Z T E w L 0 N o Y W 5 n Z W Q g V H l w Z S 5 7 S F M s M z d 9 J n F 1 b 3 Q 7 L C Z x d W 9 0 O 1 N l Y 3 R p b 2 4 x L 1 R h Y m x l M T A v Q 2 h h b m d l Z C B U e X B l L n t T d E R l d i w z O H 0 m c X V v d D s s J n F 1 b 3 Q 7 U 2 V j d G l v b j E v V G F i b G U x M C 9 D a G F u Z 2 V k I F R 5 c G U u e 3 o t c 2 N v c i w z O X 0 m c X V v d D s s J n F 1 b 3 Q 7 U 2 V j d G l v b j E v V G F i b G U x M C 9 D a G F u Z 2 V k I F R 5 c G U u e 3 Q t c 2 N v c i w 0 M H 0 m c X V v d D s s J n F 1 b 3 Q 7 U 2 V j d G l v b j E v V G F i b G U x M C 9 D a G F u Z 2 V k I F R 5 c G U u e 2 R v b G 5 p I G 1 l e i w 0 M X 0 m c X V v d D s s J n F 1 b 3 Q 7 U 2 V j d G l v b j E v V G F i b G U x M C 9 D a G F u Z 2 V k I F R 5 c G U u e 2 h v c m 5 p I G 1 l e i w 0 M n 0 m c X V v d D s s J n F 1 b 3 Q 7 U 2 V j d G l v b j E v V G F i b G U x M C 9 D a G F u Z 2 V k I F R 5 c G U u e 1 B l c m N l b n R p b C w 0 M 3 0 m c X V v d D t d L C Z x d W 9 0 O 0 N v b H V t b k N v d W 5 0 J n F 1 b 3 Q 7 O j Q 0 L C Z x d W 9 0 O 0 t l e U N v b H V t b k 5 h b W V z J n F 1 b 3 Q 7 O l t d L C Z x d W 9 0 O 0 N v b H V t b k l k Z W 5 0 a X R p Z X M m c X V v d D s 6 W y Z x d W 9 0 O 1 N l Y 3 R p b 2 4 x L 1 R h Y m x l M T A v Q 2 h h b m d l Z C B U e X B l L n t y Z X N w b 2 5 k Z W 5 0 L D B 9 J n F 1 b 3 Q 7 L C Z x d W 9 0 O 1 N l Y 3 R p b 2 4 x L 1 R h Y m x l M T A v Q 2 h h b m d l Z C B U e X B l L n t w b 2 h s Y X Z p L D F 9 J n F 1 b 3 Q 7 L C Z x d W 9 0 O 1 N l Y 3 R p b 2 4 x L 1 R h Y m x l M T A v Q 2 h h b m d l Z C B U e X B l L n t y b 2 N u a W s s M n 0 m c X V v d D s s J n F 1 b 3 Q 7 U 2 V j d G l v b j E v V G F i b G U x M C 9 D a G F u Z 2 V k I F R 5 c G U u e 3 R p b W V z d G F t c C w z f S Z x d W 9 0 O y w m c X V v d D t T Z W N 0 a W 9 u M S 9 U Y W J s Z T E w L 0 N o Y W 5 n Z W Q g V H l w Z S 5 7 d G V 4 d C w 0 f S Z x d W 9 0 O y w m c X V v d D t T Z W N 0 a W 9 u M S 9 U Y W J s Z T E w L 0 N o Y W 5 n Z W Q g V H l w Z S 5 7 Q 2 9 s d W 1 u M S w 1 f S Z x d W 9 0 O y w m c X V v d D t T Z W N 0 a W 9 u M S 9 U Y W J s Z T E w L 0 N o Y W 5 n Z W Q g V H l w Z S 5 7 c D E g c m U s N n 0 m c X V v d D s s J n F 1 b 3 Q 7 U 2 V j d G l v b j E v V G F i b G U x M C 9 D a G F u Z 2 V k I F R 5 c G U u e 3 A y L D d 9 J n F 1 b 3 Q 7 L C Z x d W 9 0 O 1 N l Y 3 R p b 2 4 x L 1 R h Y m x l M T A v Q 2 h h b m d l Z C B U e X B l L n t w M y B y Z S w 4 f S Z x d W 9 0 O y w m c X V v d D t T Z W N 0 a W 9 u M S 9 U Y W J s Z T E w L 0 N o Y W 5 n Z W Q g V H l w Z S 5 7 c D Q s O X 0 m c X V v d D s s J n F 1 b 3 Q 7 U 2 V j d G l v b j E v V G F i b G U x M C 9 D a G F u Z 2 V k I F R 5 c G U u e 3 A 1 I H J l L D E w f S Z x d W 9 0 O y w m c X V v d D t T Z W N 0 a W 9 u M S 9 U Y W J s Z T E w L 0 N o Y W 5 n Z W Q g V H l w Z S 5 7 c D Y s M T F 9 J n F 1 b 3 Q 7 L C Z x d W 9 0 O 1 N l Y 3 R p b 2 4 x L 1 R h Y m x l M T A v Q 2 h h b m d l Z C B U e X B l L n t w N y B y Z S w x M n 0 m c X V v d D s s J n F 1 b 3 Q 7 U 2 V j d G l v b j E v V G F i b G U x M C 9 D a G F u Z 2 V k I F R 5 c G U u e 3 A 4 L D E z f S Z x d W 9 0 O y w m c X V v d D t T Z W N 0 a W 9 u M S 9 U Y W J s Z T E w L 0 N o Y W 5 n Z W Q g V H l w Z S 5 7 c D k g c m U s M T R 9 J n F 1 b 3 Q 7 L C Z x d W 9 0 O 1 N l Y 3 R p b 2 4 x L 1 R h Y m x l M T A v Q 2 h h b m d l Z C B U e X B l L n t w M T A s M T V 9 J n F 1 b 3 Q 7 L C Z x d W 9 0 O 1 N l Y 3 R p b 2 4 x L 1 R h Y m x l M T A v Q 2 h h b m d l Z C B U e X B l L n t 0 M S w x N n 0 m c X V v d D s s J n F 1 b 3 Q 7 U 2 V j d G l v b j E v V G F i b G U x M C 9 D a G F u Z 2 V k I F R 5 c G U u e 3 Q y L D E 3 f S Z x d W 9 0 O y w m c X V v d D t T Z W N 0 a W 9 u M S 9 U Y W J s Z T E w L 0 N o Y W 5 n Z W Q g V H l w Z S 5 7 d D M s M T h 9 J n F 1 b 3 Q 7 L C Z x d W 9 0 O 1 N l Y 3 R p b 2 4 x L 1 R h Y m x l M T A v Q 2 h h b m d l Z C B U e X B l L n t 0 N C w x O X 0 m c X V v d D s s J n F 1 b 3 Q 7 U 2 V j d G l v b j E v V G F i b G U x M C 9 D a G F u Z 2 V k I F R 5 c G U u e 3 Q 1 L D I w f S Z x d W 9 0 O y w m c X V v d D t T Z W N 0 a W 9 u M S 9 U Y W J s Z T E w L 0 N o Y W 5 n Z W Q g V H l w Z S 5 7 d D Y s M j F 9 J n F 1 b 3 Q 7 L C Z x d W 9 0 O 1 N l Y 3 R p b 2 4 x L 1 R h Y m x l M T A v Q 2 h h b m d l Z C B U e X B l L n t 0 N y w y M n 0 m c X V v d D s s J n F 1 b 3 Q 7 U 2 V j d G l v b j E v V G F i b G U x M C 9 D a G F u Z 2 V k I F R 5 c G U u e 3 Q 4 L D I z f S Z x d W 9 0 O y w m c X V v d D t T Z W N 0 a W 9 u M S 9 U Y W J s Z T E w L 0 N o Y W 5 n Z W Q g V H l w Z S 5 7 d D k s M j R 9 J n F 1 b 3 Q 7 L C Z x d W 9 0 O 1 N l Y 3 R p b 2 4 x L 1 R h Y m x l M T A v Q 2 h h b m d l Z C B U e X B l L n t 0 M T A s M j V 9 J n F 1 b 3 Q 7 L C Z x d W 9 0 O 1 N l Y 3 R p b 2 4 x L 1 R h Y m x l M T A v Q 2 h h b m d l Z C B U e X B l L n t u M S w y N n 0 m c X V v d D s s J n F 1 b 3 Q 7 U 2 V j d G l v b j E v V G F i b G U x M C 9 D a G F u Z 2 V k I F R 5 c G U u e 2 4 y L D I 3 f S Z x d W 9 0 O y w m c X V v d D t T Z W N 0 a W 9 u M S 9 U Y W J s Z T E w L 0 N o Y W 5 n Z W Q g V H l w Z S 5 7 b j M s M j h 9 J n F 1 b 3 Q 7 L C Z x d W 9 0 O 1 N l Y 3 R p b 2 4 x L 1 R h Y m x l M T A v Q 2 h h b m d l Z C B U e X B l L n t u N C w y O X 0 m c X V v d D s s J n F 1 b 3 Q 7 U 2 V j d G l v b j E v V G F i b G U x M C 9 D a G F u Z 2 V k I F R 5 c G U u e 2 4 1 L D M w f S Z x d W 9 0 O y w m c X V v d D t T Z W N 0 a W 9 u M S 9 U Y W J s Z T E w L 0 N o Y W 5 n Z W Q g V H l w Z S 5 7 b j Y s M z F 9 J n F 1 b 3 Q 7 L C Z x d W 9 0 O 1 N l Y 3 R p b 2 4 x L 1 R h Y m x l M T A v Q 2 h h b m d l Z C B U e X B l L n t u N y w z M n 0 m c X V v d D s s J n F 1 b 3 Q 7 U 2 V j d G l v b j E v V G F i b G U x M C 9 D a G F u Z 2 V k I F R 5 c G U u e 2 4 4 L D M z f S Z x d W 9 0 O y w m c X V v d D t T Z W N 0 a W 9 u M S 9 U Y W J s Z T E w L 0 N o Y W 5 n Z W Q g V H l w Z S 5 7 b j k s M z R 9 J n F 1 b 3 Q 7 L C Z x d W 9 0 O 1 N l Y 3 R p b 2 4 x L 1 R h Y m x l M T A v Q 2 h h b m d l Z C B U e X B l L n t u M T A s M z V 9 J n F 1 b 3 Q 7 L C Z x d W 9 0 O 1 N l Y 3 R p b 2 4 x L 1 R h Y m x l M T A v Q 2 h h b m d l Z C B U e X B l L n t 2 Z W s s M z Z 9 J n F 1 b 3 Q 7 L C Z x d W 9 0 O 1 N l Y 3 R p b 2 4 x L 1 R h Y m x l M T A v Q 2 h h b m d l Z C B U e X B l L n t I U y w z N 3 0 m c X V v d D s s J n F 1 b 3 Q 7 U 2 V j d G l v b j E v V G F i b G U x M C 9 D a G F u Z 2 V k I F R 5 c G U u e 1 N 0 R G V 2 L D M 4 f S Z x d W 9 0 O y w m c X V v d D t T Z W N 0 a W 9 u M S 9 U Y W J s Z T E w L 0 N o Y W 5 n Z W Q g V H l w Z S 5 7 e i 1 z Y 2 9 y L D M 5 f S Z x d W 9 0 O y w m c X V v d D t T Z W N 0 a W 9 u M S 9 U Y W J s Z T E w L 0 N o Y W 5 n Z W Q g V H l w Z S 5 7 d C 1 z Y 2 9 y L D Q w f S Z x d W 9 0 O y w m c X V v d D t T Z W N 0 a W 9 u M S 9 U Y W J s Z T E w L 0 N o Y W 5 n Z W Q g V H l w Z S 5 7 Z G 9 s b m k g b W V 6 L D Q x f S Z x d W 9 0 O y w m c X V v d D t T Z W N 0 a W 9 u M S 9 U Y W J s Z T E w L 0 N o Y W 5 n Z W Q g V H l w Z S 5 7 a G 9 y b m k g b W V 6 L D Q y f S Z x d W 9 0 O y w m c X V v d D t T Z W N 0 a W 9 u M S 9 U Y W J s Z T E w L 0 N o Y W 5 n Z W Q g V H l w Z S 5 7 U G V y Y 2 V u d G l s L D Q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w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U W 4 0 K 9 O 6 B I l H 6 j Y A C 8 4 O Y A A A A A A g A A A A A A E G Y A A A A B A A A g A A A A j C h b s x i e I K C 4 5 G H i L H a 7 I U R Y E 1 A k X 3 L n I a N A A U 2 I y T k A A A A A D o A A A A A C A A A g A A A A f V C u B 9 n z b S k + Z B w 4 u n o Q Y U O t B e o 6 P f u H Z 8 F u M U / j X K 5 Q A A A A p 4 K + i G X / Q 3 8 a q y a H I I w t C z H h s c G s i L 1 R K L i s g s 9 v i p w 3 T s g K / I G k m V u U P p G d G o 4 z W P s w r M I l 5 L 9 t p X y + 5 W i 3 r O P a 3 x b 5 E j z m W p P K w a 9 t I a Z A A A A A E H f U y J M l M 1 I E f f A R Y o H V Z E s f w n Y 8 o c q l l 9 q U e z o 1 X V 9 z L L G P T 2 N p X 9 s A E W 0 H P 6 C m g 2 J 3 C V F M h K c r 7 x Q 4 6 k F s A Q = = < / D a t a M a s h u p > 
</file>

<file path=customXml/itemProps1.xml><?xml version="1.0" encoding="utf-8"?>
<ds:datastoreItem xmlns:ds="http://schemas.openxmlformats.org/officeDocument/2006/customXml" ds:itemID="{9B3F6467-A246-450A-AB17-C08B221CE4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zpracovany soubor</vt:lpstr>
      <vt:lpstr>rekodovani N2</vt:lpstr>
      <vt:lpstr>Statistica N2</vt:lpstr>
      <vt:lpstr>rekodovani N1</vt:lpstr>
      <vt:lpstr>Statistica 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tashlanova.alexandrapd@gmail.com</cp:lastModifiedBy>
  <dcterms:created xsi:type="dcterms:W3CDTF">2025-12-17T14:05:33Z</dcterms:created>
  <dcterms:modified xsi:type="dcterms:W3CDTF">2026-01-08T19:49:52Z</dcterms:modified>
</cp:coreProperties>
</file>